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M20" i="6"/>
  <c r="M73" i="6" s="1"/>
  <c r="O20" i="6"/>
  <c r="O147" i="6" s="1"/>
  <c r="J92" i="6"/>
  <c r="J94" i="6"/>
  <c r="L77" i="6"/>
  <c r="L147" i="6"/>
  <c r="H60" i="1"/>
  <c r="H61" i="1"/>
  <c r="H62" i="1"/>
  <c r="H63" i="1"/>
  <c r="H64" i="1"/>
  <c r="E31" i="5"/>
  <c r="F31" i="5" s="1"/>
  <c r="I86" i="6" l="1"/>
  <c r="I97" i="6"/>
  <c r="I92" i="6"/>
  <c r="I83" i="6"/>
  <c r="I95" i="6"/>
  <c r="I85" i="6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I87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<sst xmlns="http://schemas.openxmlformats.org/spreadsheetml/2006/main" count="3068" uniqueCount="706">
  <si>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</si>
  <si>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</si>
  <si>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</si>
  <si>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</si>
  <si>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</si>
  <si>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</si>
  <si>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</si>
  <si>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</si>
  <si>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</si>
  <si>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</si>
  <si>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</si>
  <si>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</si>
  <si>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</si>
  <si>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</si>
  <si>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</si>
  <si>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</si>
  <si>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</si>
  <si>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</si>
  <si>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</si>
  <si>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</si>
  <si>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</si>
  <si>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</si>
  <si>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</si>
  <si>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</si>
  <si>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</si>
  <si>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</si>
  <si>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</si>
  <si>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</si>
  <si>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</si>
  <si>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</si>
  <si>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</si>
  <si>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</si>
  <si>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</si>
  <si>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</si>
  <si>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</si>
  <si>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</si>
  <si>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</si>
  <si>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</si>
  <si>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</si>
  <si>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</si>
  <si>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</si>
  <si>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</si>
  <si>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</si>
  <si>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</si>
  <si>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</si>
  <si>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</si>
  <si>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</si>
  <si>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</si>
  <si>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</si>
  <si>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</si>
  <si>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</si>
  <si>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</si>
  <si>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</si>
  <si>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</si>
  <si>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</si>
  <si>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</si>
  <si>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</si>
  <si>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</si>
  <si>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</si>
  <si>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</si>
  <si>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</si>
  <si>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</si>
  <si>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</si>
  <si>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</si>
  <si>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</si>
  <si>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</si>
  <si>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</si>
  <si>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</si>
  <si>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</si>
  <si>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</si>
  <si>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</si>
  <si>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</si>
  <si>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</si>
  <si>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</si>
  <si>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</si>
  <si>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</si>
  <si>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</si>
  <si>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</si>
  <si>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</si>
  <si>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</si>
  <si>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</si>
  <si>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</si>
  <si>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</si>
  <si>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</si>
  <si>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</si>
  <si>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</si>
  <si>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</si>
  <si>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</si>
  <si>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</si>
  <si>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</si>
  <si>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</si>
  <si>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</si>
  <si>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</si>
  <si>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</si>
  <si>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</si>
  <si>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</si>
  <si>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</si>
  <si>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</si>
  <si>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</si>
  <si>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</si>
  <si>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</si>
  <si>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</si>
  <si>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</si>
  <si>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</si>
  <si>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</si>
  <si>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</si>
  <si>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</si>
  <si>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</si>
  <si>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</si>
  <si>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</si>
  <si>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</si>
  <si>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</si>
  <si>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</si>
  <si>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</si>
  <si>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</si>
  <si>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</si>
  <si>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</si>
  <si>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</si>
  <si>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</si>
  <si>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</si>
  <si>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</si>
  <si>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</si>
  <si>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</si>
  <si>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</si>
  <si>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</si>
  <si>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</si>
  <si>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</si>
  <si>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</si>
  <si>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</si>
  <si>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</si>
  <si>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</si>
  <si>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</si>
  <si>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</si>
  <si>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</si>
  <si>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</si>
  <si>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</si>
  <si>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</si>
  <si>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</si>
  <si>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</si>
  <si>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</si>
  <si>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</si>
  <si>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</si>
  <si>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</si>
  <si>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</si>
  <si>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</si>
  <si>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</si>
  <si>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</si>
  <si>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</si>
  <si>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</si>
  <si>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</si>
  <si>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</si>
  <si>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</si>
  <si>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</si>
  <si>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</si>
  <si>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</si>
  <si>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</si>
  <si>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</si>
  <si>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</si>
  <si>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</si>
  <si>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</si>
  <si>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</si>
  <si>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</si>
  <si>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</si>
  <si>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</si>
  <si>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</si>
  <si>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</si>
  <si>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</si>
  <si>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</si>
  <si>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</si>
  <si>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</si>
  <si>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</si>
  <si>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</si>
  <si>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</si>
  <si>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</si>
  <si>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</si>
  <si>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</si>
  <si>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</si>
  <si>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</si>
  <si>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</si>
  <si>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</si>
  <si>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</si>
  <si>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</si>
  <si>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</si>
  <si>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</si>
  <si>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</si>
  <si>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</si>
  <si>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</si>
  <si>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</si>
  <si>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</si>
  <si>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</si>
  <si>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</si>
  <si>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</si>
  <si>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</si>
  <si>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</si>
  <si>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</si>
  <si>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</si>
  <si>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</si>
  <si>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</si>
  <si>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</si>
  <si>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</si>
  <si>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</si>
  <si>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</si>
  <si>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</si>
  <si>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</si>
  <si>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</si>
  <si>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</si>
  <si>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</si>
  <si>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</si>
  <si>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</si>
  <si>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</si>
  <si>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</si>
  <si>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</si>
  <si>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</si>
  <si>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</si>
  <si>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</si>
  <si>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</si>
  <si>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</si>
  <si>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</si>
  <si>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</si>
  <si>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</si>
  <si>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</si>
  <si>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</si>
  <si>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</si>
  <si>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</si>
  <si>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</si>
  <si>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</si>
  <si>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</si>
  <si>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</si>
  <si>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</si>
  <si>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</si>
  <si>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</si>
  <si>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</si>
  <si>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</si>
  <si>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</si>
  <si>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</si>
  <si>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</si>
  <si>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</si>
  <si>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</si>
  <si>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</si>
  <si>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</si>
  <si>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</si>
  <si>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</si>
  <si>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</si>
  <si>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</si>
  <si>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</si>
  <si>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</si>
  <si>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</si>
  <si>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</si>
  <si>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</si>
  <si>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</si>
  <si>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</si>
  <si>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</si>
  <si>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</si>
  <si>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</si>
  <si>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</si>
  <si>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</si>
  <si>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</si>
  <si>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</si>
  <si>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</si>
  <si>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</si>
  <si>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</si>
  <si>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</si>
  <si>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</si>
  <si>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</si>
  <si>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</si>
  <si>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</si>
  <si>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</si>
  <si>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</si>
  <si>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</si>
  <si>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</si>
  <si>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</si>
  <si>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</si>
  <si>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</si>
  <si>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</si>
  <si>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</si>
  <si>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</si>
  <si>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</si>
  <si>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</si>
  <si>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</si>
  <si>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</si>
  <si>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</si>
  <si>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</si>
  <si>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</si>
  <si>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</si>
  <si>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</si>
  <si>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</si>
  <si>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</si>
  <si>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</si>
  <si>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</si>
  <si>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</si>
  <si>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</si>
  <si>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</si>
  <si>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</si>
  <si>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</si>
  <si>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</si>
  <si>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</si>
  <si>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</si>
  <si>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</si>
  <si>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</si>
  <si>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</si>
  <si>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</si>
  <si>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</si>
  <si>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</si>
  <si>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</si>
  <si>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</si>
  <si>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</si>
  <si>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</si>
  <si>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</si>
  <si>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</si>
  <si>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</si>
  <si>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</si>
  <si>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</si>
  <si>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</si>
  <si>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</si>
  <si>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</si>
  <si>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</si>
  <si>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</si>
  <si>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</si>
  <si>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</si>
  <si>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</si>
  <si>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</si>
  <si>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</si>
  <si>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</si>
  <si>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</si>
  <si>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</si>
  <si>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</si>
  <si>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</si>
  <si>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</si>
  <si>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</si>
  <si>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</si>
  <si>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</si>
  <si>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</si>
  <si>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</si>
  <si>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</si>
  <si>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</si>
  <si>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</si>
  <si>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</si>
  <si>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</si>
  <si>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</si>
  <si>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</si>
  <si>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</si>
  <si>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</si>
  <si>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</si>
  <si>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</si>
  <si>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</si>
  <si>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</si>
  <si>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</si>
  <si>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</si>
  <si>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</si>
  <si>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</si>
  <si>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</si>
  <si>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</si>
  <si>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</si>
  <si>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</si>
  <si>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</si>
  <si>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</si>
  <si>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</si>
  <si>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</si>
  <si>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</si>
  <si>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</si>
  <si>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</si>
  <si>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</si>
  <si>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</si>
  <si>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</si>
  <si>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</si>
  <si>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</si>
  <si>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</si>
  <si>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</si>
  <si>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</si>
  <si>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</si>
  <si>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</si>
  <si>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</si>
  <si>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</si>
  <si>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</si>
  <si>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</si>
  <si>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</si>
  <si>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</si>
  <si>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</si>
  <si>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</si>
  <si>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</si>
  <si>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</si>
  <si>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</si>
  <si>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</si>
  <si>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</si>
  <si>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</si>
  <si>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</si>
  <si>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</si>
  <si>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</si>
  <si>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</si>
  <si>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</si>
  <si>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</si>
  <si>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</si>
  <si>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</si>
  <si>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</si>
  <si>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</si>
  <si>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</si>
  <si>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</si>
  <si>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</si>
  <si>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</si>
  <si>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</si>
  <si>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</si>
  <si>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</si>
  <si>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</si>
  <si>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</si>
  <si>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</si>
  <si>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</si>
  <si>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</si>
  <si>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</si>
  <si>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</si>
  <si>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</si>
  <si>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</si>
  <si>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</si>
  <si>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</si>
  <si>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</si>
  <si>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</si>
  <si>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</si>
  <si>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</si>
  <si>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</si>
  <si>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</si>
  <si>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</si>
  <si>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</si>
  <si>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</si>
  <si>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</si>
  <si>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</si>
  <si>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</si>
  <si>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</si>
  <si>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</si>
  <si>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</si>
  <si>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</si>
  <si>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</si>
  <si>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</si>
  <si>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</si>
  <si>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</si>
  <si>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</si>
  <si>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</si>
  <si>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</si>
  <si>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</si>
  <si>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</si>
  <si>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</si>
  <si>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</si>
  <si>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</si>
  <si>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</si>
  <si>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</si>
  <si>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</si>
  <si>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</si>
  <si>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</si>
  <si>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</si>
  <si>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</si>
  <si>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</si>
  <si>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</si>
  <si>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</si>
  <si>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</si>
  <si>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</si>
  <si>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</si>
  <si>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</si>
  <si>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</si>
  <si>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</si>
  <si>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</si>
  <si>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</si>
  <si>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</si>
  <si>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</si>
  <si>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</si>
  <si>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</si>
  <si>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</si>
  <si>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</si>
  <si>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</si>
  <si>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</si>
  <si>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</si>
  <si>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</si>
  <si>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</si>
  <si>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</si>
  <si>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</si>
  <si>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</si>
  <si>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</si>
  <si>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</si>
  <si>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</si>
  <si>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</si>
  <si>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</si>
  <si>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</si>
  <si>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</si>
  <si>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</si>
  <si>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</si>
  <si>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</si>
  <si>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</si>
  <si>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</si>
  <si>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</si>
  <si>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</si>
  <si>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</si>
  <si>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</si>
  <si>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</si>
  <si>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</si>
  <si>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</si>
  <si>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</si>
  <si>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</si>
  <si>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</si>
  <si>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</si>
  <si>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</si>
  <si>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</si>
  <si>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</si>
  <si>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</si>
  <si>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</si>
  <si>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</si>
  <si>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</si>
  <si>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</si>
  <si>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</si>
  <si>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</si>
  <si>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</si>
  <si>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</si>
  <si>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</si>
  <si>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</si>
  <si>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</si>
  <si>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</si>
  <si>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</si>
  <si>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</si>
  <si>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</si>
  <si>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</si>
  <si>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</si>
  <si>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</si>
  <si>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</si>
  <si>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</si>
  <si>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</si>
  <si>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</si>
  <si>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</si>
  <si>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</si>
  <si>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</si>
  <si>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</si>
  <si>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</si>
  <si>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</si>
  <si>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</si>
  <si>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</si>
  <si>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</si>
  <si>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</si>
  <si>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</si>
  <si>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</si>
  <si>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</si>
  <si>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</si>
  <si>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</si>
  <si>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</si>
  <si>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</si>
  <si>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</si>
  <si>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</si>
  <si>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</si>
  <si>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</si>
  <si>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</si>
  <si>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</si>
  <si>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</si>
  <si>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</si>
  <si>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</si>
  <si>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</si>
  <si>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</si>
  <si>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</si>
  <si>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</si>
  <si>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</si>
  <si>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</si>
  <si>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</si>
  <si>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</si>
  <si>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</si>
  <si>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</si>
  <si>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</si>
  <si>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</si>
  <si>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</si>
  <si>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</si>
  <si>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</si>
  <si>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</si>
  <si>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</si>
  <si>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</si>
  <si>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</si>
  <si>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</si>
  <si>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</si>
  <si>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</si>
  <si>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</si>
  <si>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</si>
  <si>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</si>
  <si>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</si>
  <si>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</si>
  <si>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</si>
  <si>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</si>
  <si>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</si>
  <si>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</si>
  <si>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</si>
  <si>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</si>
  <si>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</si>
  <si>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</si>
  <si>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</si>
  <si>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</si>
  <si>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</si>
  <si>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</si>
  <si>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</si>
  <si>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</si>
  <si>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</si>
  <si>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</si>
  <si>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</si>
  <si>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</si>
  <si>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</si>
  <si>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</si>
  <si>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</si>
  <si>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</si>
  <si>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</si>
  <si>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</si>
  <si>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</si>
  <si>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</si>
  <si>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</si>
  <si>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</si>
  <si>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</si>
  <si>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</si>
  <si>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</si>
  <si>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</si>
  <si>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</si>
  <si>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</si>
  <si>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</si>
  <si>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</si>
  <si>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</si>
  <si>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</si>
  <si>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</si>
  <si>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</si>
  <si>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</si>
  <si>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</si>
  <si>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</si>
  <si>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</si>
  <si>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</si>
  <si>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</si>
  <si>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</si>
  <si>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</si>
  <si>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</si>
  <si>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</si>
  <si>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</si>
  <si>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</si>
  <si>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</si>
  <si>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</si>
  <si>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</si>
  <si>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</si>
  <si>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</si>
  <si>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</si>
  <si>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</si>
  <si>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</si>
  <si>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</si>
  <si>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</si>
  <si>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</si>
  <si>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</si>
  <si>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</si>
  <si>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</si>
  <si>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</si>
  <si>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</si>
  <si>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</si>
  <si>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</si>
  <si>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</si>
  <si>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</si>
  <si>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</si>
  <si>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</si>
  <si>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</si>
  <si>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</si>
  <si>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</si>
  <si>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</si>
  <si>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</si>
  <si>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</si>
  <si>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</si>
  <si>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</si>
  <si>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</si>
  <si>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</si>
  <si>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</si>
  <si>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</si>
  <si>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</si>
  <si>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</si>
  <si>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</si>
  <si>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</si>
  <si>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</si>
  <si>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</si>
  <si>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</si>
  <si>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</si>
  <si>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</si>
  <si>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</si>
  <si>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</si>
  <si>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</si>
  <si>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</si>
  <si>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</si>
  <si>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</si>
  <si>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</si>
  <si>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</si>
  <si>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</si>
  <si>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</si>
  <si>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</si>
  <si>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</si>
  <si>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</si>
  <si>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</si>
  <si>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</si>
  <si>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</si>
  <si>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</si>
  <si>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</si>
  <si>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</si>
  <si>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</si>
  <si>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</si>
  <si>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</si>
  <si>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</si>
  <si>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</si>
  <si>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</si>
  <si>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</si>
  <si>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</si>
  <si>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</si>
  <si>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</si>
  <si>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</si>
  <si>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</si>
  <si>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</rPr>
      <t>- Use this rate per Ken 4/4/14</t>
    </r>
  </si>
  <si>
    <t>See Note for D1</t>
  </si>
  <si>
    <t xml:space="preserve">Net production rate @ </t>
  </si>
  <si>
    <t>M20017      1"</t>
  </si>
  <si>
    <t>M20017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</si>
</sst>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O15" sqref="O1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M20017      1"</v>
      </c>
      <c r="Q5" s="348"/>
      <c r="R5" s="226"/>
      <c r="S5" s="226"/>
      <c r="T5" s="226"/>
      <c r="U5" s="349" t="s">
        <v>16</v>
      </c>
      <c r="V5" s="920">
        <f ca="1" xml:space="preserve"> TODAY()</f>
        <v>42206</v>
      </c>
      <c r="W5" s="158"/>
      <c r="X5" s="158"/>
      <c r="Y5" s="158"/>
    </row>
    <row r="6" spans="1:29" ht="18.75" thickBot="1" x14ac:dyDescent="0.3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0.12</v>
      </c>
      <c r="P13" s="158"/>
      <c r="Q13" s="969" t="s">
        <v>312</v>
      </c>
      <c r="R13" s="968"/>
      <c r="S13" s="984">
        <f>+C20</f>
        <v>0.875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638.6048410785105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0.23299999999999998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1.8924065748687713E-2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591.18067827989569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0.23765999999999998</v>
      </c>
      <c r="P22" s="158"/>
      <c r="Q22" s="969" t="s">
        <v>296</v>
      </c>
      <c r="R22" s="970"/>
      <c r="S22" s="970"/>
      <c r="T22" s="203">
        <f>IF(S20="",,S20 - 1)</f>
        <v>590.18067827989569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4.9666392707013604E-2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 x14ac:dyDescent="0.25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2">
        <v>8</v>
      </c>
      <c r="B28" s="1024" t="s">
        <v>676</v>
      </c>
      <c r="C28" s="987" t="s">
        <v>326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1.0670000000000001E-2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3.8996392707013605E-2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720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648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3541.0840696793739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591.18067827989569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5184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590.18067827989569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0.46395846525874296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20.70433024911032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6.9593769788811439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4.9666392707013604E-2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10.8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0.10429942468472857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473.04062302111885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5108.838728628084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638.6048410785105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8.517786349252833E-2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638.6048410785105</v>
      </c>
      <c r="Q54" s="966"/>
      <c r="R54" s="1041" t="s">
        <v>702</v>
      </c>
      <c r="S54" s="323" t="s">
        <v>247</v>
      </c>
      <c r="T54" s="324"/>
      <c r="U54" s="324"/>
      <c r="V54" s="347">
        <f>O24</f>
        <v>4.9666392707013604E-2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1.8924065748687713E-2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3.476647489490952E-2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1.9121561192200237E-2</v>
      </c>
      <c r="E62" s="146"/>
      <c r="F62" s="304">
        <v>68</v>
      </c>
      <c r="G62" s="180" t="s">
        <v>231</v>
      </c>
      <c r="H62" s="182"/>
      <c r="I62" s="181">
        <f>SUM(I53:I61)</f>
        <v>0.12270727094780669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9.4660294341539237E-3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8.517786349252833E-2</v>
      </c>
      <c r="E64" s="146"/>
      <c r="F64" s="165">
        <v>70</v>
      </c>
      <c r="G64" s="167" t="s">
        <v>352</v>
      </c>
      <c r="H64" s="166"/>
      <c r="I64" s="162">
        <f>+I63+I62</f>
        <v>0.13217330038196062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42206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 x14ac:dyDescent="0.25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 x14ac:dyDescent="0.25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 x14ac:dyDescent="0.25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 x14ac:dyDescent="0.25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9.9793248107912944E-2</v>
      </c>
      <c r="F23" s="120">
        <f>E23</f>
        <v>9.9793248107912944E-2</v>
      </c>
    </row>
    <row r="24" spans="2:28" x14ac:dyDescent="0.2">
      <c r="B24" s="115" t="s">
        <v>44</v>
      </c>
      <c r="C24" s="108"/>
      <c r="D24" s="111"/>
      <c r="E24" s="111">
        <f>Assembly!H96</f>
        <v>2.2014021939892846E-2</v>
      </c>
      <c r="F24" s="120">
        <f>E24</f>
        <v>2.2014021939892846E-2</v>
      </c>
    </row>
    <row r="25" spans="2:28" x14ac:dyDescent="0.2">
      <c r="B25" s="121" t="s">
        <v>40</v>
      </c>
      <c r="C25" s="108"/>
      <c r="D25" s="361"/>
      <c r="E25" s="122">
        <f>Assembly!H97</f>
        <v>1.0366030334154824E-2</v>
      </c>
      <c r="F25" s="123">
        <f>E25-Assembly!H85-Assembly!H86-Assembly!H88-Assembly!H89-'Machined Part #1'!I54-'Machined Part #1'!I58-'Pacific Quote #2'!I50-'Pacific Quote #2'!I54-'Pacific Quote #3'!I50-'Pacific Quote #3'!I54</f>
        <v>9.4660294341539237E-3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-0.1321733003819606</v>
      </c>
      <c r="F26" s="120">
        <f>F22-F23-F24-F25</f>
        <v>-0.1312732994819597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-0.1321733003819606</v>
      </c>
      <c r="F28" s="120">
        <f>F26-F27</f>
        <v>-0.1312732994819597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9.9793248107912944E-2</v>
      </c>
      <c r="F34" s="395">
        <f>'Machined Part #1'!I55+'Machined Part #1'!I56+'Machined Part #1'!I57</f>
        <v>2.2014021939892846E-2</v>
      </c>
      <c r="G34" s="468">
        <f>'Machined Part #1'!I63+'Machined Part #1'!I54+'Machined Part #1'!I58</f>
        <v>1.0366030334154824E-2</v>
      </c>
      <c r="H34" s="327">
        <f>'Machined Part #1'!I64</f>
        <v>0.13217330038196062</v>
      </c>
      <c r="I34" s="327"/>
      <c r="J34" s="844">
        <f t="shared" ref="J34:J43" si="1">$H34</f>
        <v>0.13217330038196062</v>
      </c>
      <c r="K34" s="812"/>
      <c r="L34" s="327"/>
      <c r="M34" s="327">
        <f t="shared" ref="M34:M43" si="2">$H34</f>
        <v>0.13217330038196062</v>
      </c>
      <c r="N34" s="812"/>
      <c r="O34" s="327"/>
      <c r="P34" s="327">
        <f t="shared" ref="P34:P43" si="3">$H34</f>
        <v>0.13217330038196062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0.13217330038196062</v>
      </c>
      <c r="I44" s="467"/>
      <c r="J44" s="847">
        <f>SUM(J34:J43)</f>
        <v>0.13217330038196062</v>
      </c>
      <c r="K44" s="814"/>
      <c r="L44" s="467"/>
      <c r="M44" s="467">
        <f>SUM(M34:M43)</f>
        <v>0.13217330038196062</v>
      </c>
      <c r="N44" s="814"/>
      <c r="O44" s="467"/>
      <c r="P44" s="467">
        <f>SUM(P34:P43)</f>
        <v>0.13217330038196062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9.9793248107912944E-2</v>
      </c>
      <c r="I95" s="478"/>
      <c r="J95" s="862">
        <f>J65+SUM(F46:F55)+SUM(F34:F43)+J32</f>
        <v>2.2014021939892846E-2</v>
      </c>
      <c r="K95" s="817"/>
      <c r="L95" s="478"/>
      <c r="M95" s="478">
        <f>M65+SUM(G46:G55)+SUM(G34:G43)+M32</f>
        <v>1.0366030334154824E-2</v>
      </c>
      <c r="N95" s="817"/>
      <c r="O95" s="478"/>
      <c r="P95" s="478">
        <f>P65+SUM(H46:H55)+SUM(H34:H43)+P32</f>
        <v>0.13217330038196062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2.2014021939892846E-2</v>
      </c>
      <c r="I96" s="397"/>
      <c r="J96" s="863">
        <f>J80+SUM(G46:G55)+SUM(G34:G43)</f>
        <v>1.0366030334154824E-2</v>
      </c>
      <c r="K96" s="823"/>
      <c r="L96" s="397"/>
      <c r="M96" s="397">
        <f>M80+SUM(H46:H55)+SUM(H34:H43)</f>
        <v>0.13217330038196062</v>
      </c>
      <c r="N96" s="823"/>
      <c r="O96" s="397"/>
      <c r="P96" s="397">
        <f>P80+SUM(J46:J55)+SUM(J34:J43)</f>
        <v>0.13217330038196062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1.0366030334154824E-2</v>
      </c>
      <c r="I97" s="326"/>
      <c r="J97" s="864">
        <f>J81+SUM(H46:H55)+SUM(H34:H43)+J91</f>
        <v>0.13217330038196062</v>
      </c>
      <c r="K97" s="816"/>
      <c r="L97" s="326"/>
      <c r="M97" s="326">
        <f>M81+SUM(J46:J55)+SUM(J34:J43)+M91</f>
        <v>0.13217330038196062</v>
      </c>
      <c r="N97" s="816"/>
      <c r="O97" s="326"/>
      <c r="P97" s="326">
        <f>P81+SUM(M46:M55)+SUM(M34:M43)+P91</f>
        <v>0.13217330038196062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0.1321733003819606</v>
      </c>
      <c r="I99" s="360"/>
      <c r="J99" s="866">
        <f>SUM(J95:J98)</f>
        <v>0.16455335265600829</v>
      </c>
      <c r="K99" s="818"/>
      <c r="L99" s="360"/>
      <c r="M99" s="360">
        <f>SUM(M95:M98)</f>
        <v>0.27471263109807609</v>
      </c>
      <c r="N99" s="818"/>
      <c r="O99" s="360"/>
      <c r="P99" s="360">
        <f>SUM(P95:P98)</f>
        <v>0.39651990114588187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Ken Mcguire</cp:lastModifiedBy>
  <cp:lastPrinted>2012-09-25T16:12:10Z</cp:lastPrinted>
  <dcterms:created xsi:type="dcterms:W3CDTF">1996-10-14T23:33:28Z</dcterms:created>
  <dcterms:modified xsi:type="dcterms:W3CDTF">2015-07-21T17:37:57Z</dcterms:modified>
</cp:coreProperties>
</file>