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8" i="6"/>
  <c r="L77" i="6"/>
  <c r="L51" i="6"/>
  <c r="L143" i="6"/>
  <c r="L153" i="6"/>
  <c r="L147" i="6"/>
  <c r="L69" i="6"/>
  <c r="L95" i="6" s="1"/>
  <c r="H60" i="1"/>
  <c r="H61" i="1"/>
  <c r="H62" i="1"/>
  <c r="H63" i="1"/>
  <c r="H64" i="1"/>
  <c r="E31" i="5"/>
  <c r="F31" i="5" s="1"/>
  <c r="H47" i="6" l="1"/>
  <c r="H71" i="6" s="1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Q94" i="6" l="1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<sst xmlns="http://schemas.openxmlformats.org/spreadsheetml/2006/main" count="3066" uniqueCount="703">
  <si>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</si>
  <si>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</si>
  <si>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</si>
  <si>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</si>
  <si>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</si>
  <si>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</si>
  <si>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</si>
  <si>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</si>
  <si>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</si>
  <si>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</si>
  <si>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</si>
  <si>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</si>
  <si>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</si>
  <si>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</si>
  <si>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</si>
  <si>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</si>
  <si>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</si>
  <si>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</si>
  <si>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</si>
  <si>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</si>
  <si>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</si>
  <si>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</si>
  <si>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</si>
  <si>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</si>
  <si>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</si>
  <si>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</si>
  <si>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</si>
  <si>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</si>
  <si>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</si>
  <si>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</si>
  <si>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</si>
  <si>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</si>
  <si>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</si>
  <si>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</si>
  <si>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</si>
  <si>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</si>
  <si>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</si>
  <si>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</si>
  <si>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</si>
  <si>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</si>
  <si>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</si>
  <si>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</si>
  <si>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</si>
  <si>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</si>
  <si>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</si>
  <si>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</si>
  <si>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</si>
  <si>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</si>
  <si>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</si>
  <si>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</si>
  <si>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</si>
  <si>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</si>
  <si>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</si>
  <si>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</si>
  <si>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</si>
  <si>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</si>
  <si>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</si>
  <si>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</si>
  <si>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</si>
  <si>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</si>
  <si>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</si>
  <si>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</si>
  <si>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</si>
  <si>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</si>
  <si>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</si>
  <si>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</si>
  <si>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</si>
  <si>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</si>
  <si>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</si>
  <si>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</si>
  <si>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</si>
  <si>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</si>
  <si>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</si>
  <si>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</si>
  <si>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</si>
  <si>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</si>
  <si>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</si>
  <si>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</si>
  <si>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</si>
  <si>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</si>
  <si>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</si>
  <si>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</si>
  <si>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</si>
  <si>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</si>
  <si>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</si>
  <si>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</si>
  <si>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</si>
  <si>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</si>
  <si>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</si>
  <si>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</si>
  <si>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</si>
  <si>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</si>
  <si>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</si>
  <si>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</si>
  <si>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</si>
  <si>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</si>
  <si>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</si>
  <si>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</si>
  <si>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</si>
  <si>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</si>
  <si>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</si>
  <si>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</si>
  <si>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</si>
  <si>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</si>
  <si>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</si>
  <si>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</si>
  <si>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</si>
  <si>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</si>
  <si>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</si>
  <si>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</si>
  <si>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</si>
  <si>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</si>
  <si>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</si>
  <si>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</si>
  <si>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</si>
  <si>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</si>
  <si>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</si>
  <si>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</si>
  <si>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</si>
  <si>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</si>
  <si>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</si>
  <si>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</si>
  <si>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</si>
  <si>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</si>
  <si>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</si>
  <si>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</si>
  <si>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</si>
  <si>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</si>
  <si>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</si>
  <si>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</si>
  <si>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</si>
  <si>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</si>
  <si>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</si>
  <si>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</si>
  <si>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</si>
  <si>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</si>
  <si>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</si>
  <si>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</si>
  <si>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</si>
  <si>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</si>
  <si>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</si>
  <si>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</si>
  <si>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</si>
  <si>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</si>
  <si>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</si>
  <si>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</si>
  <si>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</si>
  <si>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</si>
  <si>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</si>
  <si>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</si>
  <si>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</si>
  <si>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</si>
  <si>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</si>
  <si>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</si>
  <si>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</si>
  <si>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</si>
  <si>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</si>
  <si>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</si>
  <si>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</si>
  <si>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</si>
  <si>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</si>
  <si>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</si>
  <si>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</si>
  <si>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</si>
  <si>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</si>
  <si>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</si>
  <si>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</si>
  <si>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</si>
  <si>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</si>
  <si>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</si>
  <si>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</si>
  <si>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</si>
  <si>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</si>
  <si>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</si>
  <si>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</si>
  <si>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</si>
  <si>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</si>
  <si>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</si>
  <si>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</si>
  <si>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</si>
  <si>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</si>
  <si>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</si>
  <si>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</si>
  <si>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</si>
  <si>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</si>
  <si>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</si>
  <si>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</si>
  <si>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</si>
  <si>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</si>
  <si>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</si>
  <si>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</si>
  <si>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</si>
  <si>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</si>
  <si>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</si>
  <si>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</si>
  <si>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</si>
  <si>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</si>
  <si>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</si>
  <si>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</si>
  <si>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</si>
  <si>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</si>
  <si>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</si>
  <si>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</si>
  <si>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</si>
  <si>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</si>
  <si>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</si>
  <si>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</si>
  <si>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</si>
  <si>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</si>
  <si>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</si>
  <si>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</si>
  <si>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</si>
  <si>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</si>
  <si>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</si>
  <si>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</si>
  <si>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</si>
  <si>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</si>
  <si>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</si>
  <si>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</si>
  <si>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</si>
  <si>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</si>
  <si>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</si>
  <si>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</si>
  <si>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</si>
  <si>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</si>
  <si>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</si>
  <si>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</si>
  <si>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</si>
  <si>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</si>
  <si>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</si>
  <si>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</si>
  <si>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</si>
  <si>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</si>
  <si>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</si>
  <si>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</si>
  <si>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</si>
  <si>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</si>
  <si>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</si>
  <si>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</si>
  <si>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</si>
  <si>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</si>
  <si>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</si>
  <si>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</si>
  <si>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</si>
  <si>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</si>
  <si>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</si>
  <si>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</si>
  <si>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</si>
  <si>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</si>
  <si>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</si>
  <si>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</si>
  <si>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</si>
  <si>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</si>
  <si>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</si>
  <si>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</si>
  <si>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</si>
  <si>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</si>
  <si>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</si>
  <si>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</si>
  <si>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</si>
  <si>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</si>
  <si>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</si>
  <si>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</si>
  <si>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</si>
  <si>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</si>
  <si>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</si>
  <si>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</si>
  <si>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</si>
  <si>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</si>
  <si>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</si>
  <si>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</si>
  <si>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</si>
  <si>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</si>
  <si>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</si>
  <si>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</si>
  <si>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</si>
  <si>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</si>
  <si>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</si>
  <si>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</si>
  <si>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</si>
  <si>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</si>
  <si>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</si>
  <si>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</si>
  <si>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</si>
  <si>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</si>
  <si>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</si>
  <si>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</si>
  <si>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</si>
  <si>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</si>
  <si>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</si>
  <si>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</si>
  <si>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</si>
  <si>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</si>
  <si>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</si>
  <si>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</si>
  <si>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</si>
  <si>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</si>
  <si>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</si>
  <si>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</si>
  <si>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</si>
  <si>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</si>
  <si>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</si>
  <si>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</si>
  <si>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</si>
  <si>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</si>
  <si>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</si>
  <si>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</si>
  <si>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</si>
  <si>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</si>
  <si>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</si>
  <si>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</si>
  <si>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</si>
  <si>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</si>
  <si>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</si>
  <si>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</si>
  <si>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</si>
  <si>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</si>
  <si>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</si>
  <si>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</si>
  <si>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</si>
  <si>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</si>
  <si>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</si>
  <si>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</si>
  <si>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</si>
  <si>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</si>
  <si>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</si>
  <si>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</si>
  <si>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</si>
  <si>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</si>
  <si>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</si>
  <si>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</si>
  <si>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</si>
  <si>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</si>
  <si>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</si>
  <si>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</si>
  <si>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</si>
  <si>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</si>
  <si>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</si>
  <si>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</si>
  <si>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</si>
  <si>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</si>
  <si>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</si>
  <si>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</si>
  <si>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</si>
  <si>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</si>
  <si>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</si>
  <si>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</si>
  <si>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</si>
  <si>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</si>
  <si>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</si>
  <si>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</si>
  <si>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</si>
  <si>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</si>
  <si>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</si>
  <si>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</si>
  <si>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</si>
  <si>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</si>
  <si>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</si>
  <si>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</si>
  <si>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</si>
  <si>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</si>
  <si>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</si>
  <si>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</si>
  <si>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</si>
  <si>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</si>
  <si>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</si>
  <si>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</si>
  <si>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</si>
  <si>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</si>
  <si>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</si>
  <si>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</si>
  <si>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</si>
  <si>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</si>
  <si>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</si>
  <si>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</si>
  <si>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</si>
  <si>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</si>
  <si>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</si>
  <si>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</si>
  <si>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</si>
  <si>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</si>
  <si>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</si>
  <si>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</si>
  <si>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</si>
  <si>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</si>
  <si>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</si>
  <si>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</si>
  <si>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</si>
  <si>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</si>
  <si>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</si>
  <si>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</si>
  <si>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</si>
  <si>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</si>
  <si>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</si>
  <si>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</si>
  <si>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</si>
  <si>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</si>
  <si>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</si>
  <si>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</si>
  <si>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</si>
  <si>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</si>
  <si>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</si>
  <si>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</si>
  <si>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</si>
  <si>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</si>
  <si>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</si>
  <si>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</si>
  <si>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</si>
  <si>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</si>
  <si>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</si>
  <si>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</si>
  <si>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</si>
  <si>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</si>
  <si>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</si>
  <si>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</si>
  <si>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</si>
  <si>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</si>
  <si>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</si>
  <si>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</si>
  <si>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</si>
  <si>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</si>
  <si>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</si>
  <si>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</si>
  <si>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</si>
  <si>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</si>
  <si>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</si>
  <si>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</si>
  <si>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</si>
  <si>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</si>
  <si>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</si>
  <si>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</si>
  <si>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</si>
  <si>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</si>
  <si>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</si>
  <si>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</si>
  <si>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</si>
  <si>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</si>
  <si>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</si>
  <si>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</si>
  <si>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</si>
  <si>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</si>
  <si>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</si>
  <si>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</si>
  <si>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</si>
  <si>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</si>
  <si>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</si>
  <si>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</si>
  <si>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</si>
  <si>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</si>
  <si>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</si>
  <si>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</si>
  <si>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</si>
  <si>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</si>
  <si>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</si>
  <si>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</si>
  <si>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</si>
  <si>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</si>
  <si>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</si>
  <si>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</si>
  <si>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</si>
  <si>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</si>
  <si>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</si>
  <si>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</si>
  <si>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</si>
  <si>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</si>
  <si>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</si>
  <si>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</si>
  <si>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</si>
  <si>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</si>
  <si>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</si>
  <si>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</si>
  <si>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</si>
  <si>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</si>
  <si>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</si>
  <si>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</si>
  <si>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</si>
  <si>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</si>
  <si>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</si>
  <si>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</si>
  <si>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</si>
  <si>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</si>
  <si>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</si>
  <si>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</si>
  <si>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</si>
  <si>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</si>
  <si>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</si>
  <si>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</si>
  <si>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</si>
  <si>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</si>
  <si>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</si>
  <si>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</si>
  <si>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</si>
  <si>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</si>
  <si>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</si>
  <si>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</si>
  <si>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</si>
  <si>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</si>
  <si>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</si>
  <si>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</si>
  <si>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</si>
  <si>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</si>
  <si>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</si>
  <si>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</si>
  <si>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</si>
  <si>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</si>
  <si>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</si>
  <si>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</si>
  <si>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</si>
  <si>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</si>
  <si>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</si>
  <si>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</si>
  <si>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</si>
  <si>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</si>
  <si>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</si>
  <si>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</si>
  <si>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</si>
  <si>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</si>
  <si>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</si>
  <si>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</si>
  <si>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</si>
  <si>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</si>
  <si>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</si>
  <si>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</si>
  <si>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</si>
  <si>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</si>
  <si>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</si>
  <si>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</si>
  <si>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</si>
  <si>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</si>
  <si>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</si>
  <si>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</si>
  <si>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</si>
  <si>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</si>
  <si>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</si>
  <si>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</si>
  <si>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</si>
  <si>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</si>
  <si>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</si>
  <si>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</si>
  <si>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</si>
  <si>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</si>
  <si>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</si>
  <si>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</si>
  <si>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</si>
  <si>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</si>
  <si>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</si>
  <si>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</si>
  <si>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</si>
  <si>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</si>
  <si>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</si>
  <si>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</si>
  <si>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</si>
  <si>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</si>
  <si>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</si>
  <si>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</si>
  <si>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</si>
  <si>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</si>
  <si>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</si>
  <si>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</si>
  <si>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</si>
  <si>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</si>
  <si>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</si>
  <si>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</si>
  <si>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</si>
  <si>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</si>
  <si>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</si>
  <si>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</si>
  <si>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</si>
  <si>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</si>
  <si>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</si>
  <si>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</si>
  <si>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</si>
  <si>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</si>
  <si>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</si>
  <si>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</si>
  <si>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</si>
  <si>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</si>
  <si>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</si>
  <si>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</si>
  <si>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</si>
  <si>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</si>
  <si>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</si>
  <si>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</si>
  <si>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</si>
  <si>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</si>
  <si>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</si>
  <si>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</si>
  <si>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</si>
  <si>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</si>
  <si>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</si>
  <si>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</si>
  <si>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</si>
  <si>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</si>
  <si>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</si>
  <si>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</si>
  <si>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</si>
  <si>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</si>
  <si>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</si>
  <si>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</si>
  <si>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</si>
  <si>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</si>
  <si>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</si>
  <si>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</si>
  <si>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</si>
  <si>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</si>
  <si>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</si>
  <si>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</si>
  <si>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</si>
  <si>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</si>
  <si>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</si>
  <si>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</si>
  <si>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</si>
  <si>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</si>
  <si>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</si>
  <si>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</si>
  <si>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</si>
  <si>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</si>
  <si>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</si>
  <si>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</si>
  <si>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</si>
  <si>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</si>
  <si>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</si>
  <si>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</si>
  <si>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</si>
  <si>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</si>
  <si>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</si>
  <si>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</si>
  <si>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</si>
  <si>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</si>
  <si>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</si>
  <si>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</si>
  <si>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</si>
  <si>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</si>
  <si>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</si>
  <si>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</si>
  <si>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</si>
  <si>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</si>
  <si>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</si>
  <si>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</si>
  <si>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</si>
  <si>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</si>
  <si>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</si>
  <si>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</si>
  <si>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</si>
  <si>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</si>
  <si>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</si>
  <si>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</si>
  <si>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</si>
  <si>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</si>
  <si>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</si>
  <si>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</si>
  <si>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</si>
  <si>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</si>
  <si>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</si>
  <si>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</si>
  <si>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</si>
  <si>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</si>
  <si>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</si>
  <si>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</si>
  <si>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</si>
  <si>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</si>
  <si>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</si>
  <si>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</si>
  <si>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</si>
  <si>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</si>
  <si>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</si>
  <si>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</si>
  <si>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</si>
  <si>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</si>
  <si>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</si>
  <si>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</si>
  <si>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</si>
  <si>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</si>
  <si>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</si>
  <si>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</si>
  <si>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</si>
  <si>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</si>
  <si>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</si>
  <si>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</si>
  <si>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</si>
  <si>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</si>
  <si>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</si>
  <si>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</si>
  <si>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</si>
  <si>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</si>
  <si>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</si>
  <si>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</si>
  <si>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</si>
  <si>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</si>
  <si>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</si>
  <si>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</si>
  <si>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</si>
  <si>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</si>
  <si>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</si>
  <si>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</si>
  <si>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</si>
  <si>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</si>
  <si>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</si>
  <si>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</si>
  <si>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</si>
  <si>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</si>
  <si>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M20059</t>
  </si>
  <si>
    <t>M20059   Dvnpt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</si>
</sst>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U38" sqref="U38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4" t="s">
        <v>702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M20059   Dvnpt</v>
      </c>
      <c r="Q5" s="348"/>
      <c r="R5" s="226"/>
      <c r="S5" s="226"/>
      <c r="T5" s="226"/>
      <c r="U5" s="349" t="s">
        <v>16</v>
      </c>
      <c r="V5" s="921">
        <f ca="1" xml:space="preserve"> TODAY()</f>
        <v>42086</v>
      </c>
      <c r="W5" s="158"/>
      <c r="X5" s="158"/>
      <c r="Y5" s="158"/>
    </row>
    <row r="6" spans="1:29" ht="18.75" thickBot="1" x14ac:dyDescent="0.3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09">
        <v>1</v>
      </c>
      <c r="B8" s="982" t="s">
        <v>317</v>
      </c>
      <c r="C8" s="984" t="s">
        <v>77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790">
        <v>1.125</v>
      </c>
      <c r="P13" s="158"/>
      <c r="Q13" s="966" t="s">
        <v>312</v>
      </c>
      <c r="R13" s="965"/>
      <c r="S13" s="981">
        <f>+C20</f>
        <v>0.375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09">
        <v>2</v>
      </c>
      <c r="B15" s="982" t="s">
        <v>306</v>
      </c>
      <c r="C15" s="984" t="s">
        <v>343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791">
        <v>6.2E-2</v>
      </c>
      <c r="P15" s="158"/>
      <c r="Q15" s="966" t="s">
        <v>308</v>
      </c>
      <c r="R15" s="965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443.37252838714284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1.5920217121607125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1.2070000000000001</v>
      </c>
      <c r="P18" s="158"/>
      <c r="Q18" s="966" t="s">
        <v>302</v>
      </c>
      <c r="R18" s="967"/>
      <c r="S18" s="965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0.375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2.7256988708708747E-2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114.12187078642557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691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0.13266847601339271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1.2311400000000001</v>
      </c>
      <c r="P22" s="158"/>
      <c r="Q22" s="966" t="s">
        <v>296</v>
      </c>
      <c r="R22" s="967"/>
      <c r="S22" s="967"/>
      <c r="T22" s="203">
        <f>IF(S20="",,S20 - 1)</f>
        <v>113.12187078642557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1.5920217121607125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699</v>
      </c>
      <c r="M24" s="980"/>
      <c r="N24" s="980"/>
      <c r="O24" s="920">
        <f>IF(ISERROR(S17/T22),,S17/T22)</f>
        <v>1.4073509402672929E-2</v>
      </c>
      <c r="P24" s="243" t="s">
        <v>22</v>
      </c>
      <c r="Q24" s="955" t="s">
        <v>692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 x14ac:dyDescent="0.25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289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19">
        <v>8</v>
      </c>
      <c r="B28" s="1021" t="s">
        <v>676</v>
      </c>
      <c r="C28" s="984" t="s">
        <v>158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6" t="s">
        <v>701</v>
      </c>
      <c r="N30" s="1026"/>
      <c r="O30" s="922">
        <v>6.6880000000000004E-3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7.385509402672929E-3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19"/>
      <c r="B34" s="1021"/>
      <c r="C34" s="985"/>
      <c r="D34" s="1024"/>
      <c r="E34" s="157"/>
      <c r="F34" s="307">
        <v>47</v>
      </c>
      <c r="G34" s="1006" t="s">
        <v>685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 x14ac:dyDescent="0.25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5.7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631.57894736842104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568.42105263157896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5</v>
      </c>
      <c r="P44" s="214"/>
      <c r="Q44" s="966" t="s">
        <v>269</v>
      </c>
      <c r="R44" s="965"/>
      <c r="S44" s="215">
        <f>T22*O44</f>
        <v>565.60935393212787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114.12187078642557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689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4547.3684210526317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113.12187078642557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7.0397687722793698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107.25376227758008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105.59653158419054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1.4073509402672929E-2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686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9.4736842105263168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2.9554369745613152E-2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687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374.40346841580947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3546.9802270971427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688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443.37252838714284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2.4136068625584074E-2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2" t="s">
        <v>248</v>
      </c>
      <c r="M54" s="1033"/>
      <c r="N54" s="1033"/>
      <c r="O54" s="1034"/>
      <c r="P54" s="962">
        <f>U52</f>
        <v>443.37252838714284</v>
      </c>
      <c r="Q54" s="963"/>
      <c r="R54" s="158"/>
      <c r="S54" s="323" t="s">
        <v>247</v>
      </c>
      <c r="T54" s="324"/>
      <c r="U54" s="324"/>
      <c r="V54" s="347">
        <f>O24</f>
        <v>1.4073509402672929E-2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2.7256988708708747E-2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9.8514565818710494E-3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5.4183011200290773E-3</v>
      </c>
      <c r="E62" s="146"/>
      <c r="F62" s="304">
        <v>68</v>
      </c>
      <c r="G62" s="180" t="s">
        <v>231</v>
      </c>
      <c r="H62" s="182"/>
      <c r="I62" s="181">
        <f>SUM(I53:I61)</f>
        <v>7.0898399940884371E-2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1.3049186306962968E-2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2.4136068625584074E-2</v>
      </c>
      <c r="E64" s="146"/>
      <c r="F64" s="165">
        <v>70</v>
      </c>
      <c r="G64" s="167" t="s">
        <v>352</v>
      </c>
      <c r="H64" s="166"/>
      <c r="I64" s="162">
        <f>+I63+I62</f>
        <v>8.3947586247847344E-2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42086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42086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 x14ac:dyDescent="0.25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 x14ac:dyDescent="0.25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 x14ac:dyDescent="0.25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 x14ac:dyDescent="0.25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8">
        <f>+'Internal Sign Off'!C4</f>
        <v>0</v>
      </c>
      <c r="B7" s="938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39"/>
      <c r="D4" s="940"/>
      <c r="E4" s="940"/>
      <c r="F4" s="941"/>
    </row>
    <row r="5" spans="1:11" ht="21.75" customHeight="1" x14ac:dyDescent="0.2">
      <c r="B5" s="107" t="s">
        <v>34</v>
      </c>
      <c r="C5" s="939"/>
      <c r="D5" s="940"/>
      <c r="E5" s="940"/>
      <c r="F5" s="94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39"/>
      <c r="D7" s="940"/>
      <c r="E7" s="940"/>
      <c r="F7" s="94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3.8751453240968688E-2</v>
      </c>
      <c r="F23" s="120">
        <f>E23</f>
        <v>3.8751453240968688E-2</v>
      </c>
    </row>
    <row r="24" spans="2:28" x14ac:dyDescent="0.2">
      <c r="B24" s="115" t="s">
        <v>44</v>
      </c>
      <c r="C24" s="108"/>
      <c r="D24" s="111"/>
      <c r="E24" s="111">
        <f>Assembly!H96</f>
        <v>3.034694489991388E-2</v>
      </c>
      <c r="F24" s="120">
        <f>E24</f>
        <v>3.034694489991388E-2</v>
      </c>
    </row>
    <row r="25" spans="2:28" x14ac:dyDescent="0.2">
      <c r="B25" s="121" t="s">
        <v>40</v>
      </c>
      <c r="C25" s="108"/>
      <c r="D25" s="361"/>
      <c r="E25" s="122">
        <f>Assembly!H97</f>
        <v>1.4849188106964768E-2</v>
      </c>
      <c r="F25" s="123">
        <f>E25-Assembly!H85-Assembly!H86-Assembly!H88-Assembly!H89-'Machined Part #1'!I54-'Machined Part #1'!I58-'Pacific Quote #2'!I50-'Pacific Quote #2'!I54-'Pacific Quote #3'!I50-'Pacific Quote #3'!I54</f>
        <v>1.3049186306962968E-2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-8.3947586247847331E-2</v>
      </c>
      <c r="F26" s="120">
        <f>F22-F23-F24-F25</f>
        <v>-8.2147584447845534E-2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-8.3947586247847331E-2</v>
      </c>
      <c r="F28" s="120">
        <f>F26-F27</f>
        <v>-8.2147584447845534E-2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3.8751453240968688E-2</v>
      </c>
      <c r="F34" s="396">
        <f>'Machined Part #1'!I55+'Machined Part #1'!I56+'Machined Part #1'!I57</f>
        <v>3.034694489991388E-2</v>
      </c>
      <c r="G34" s="469">
        <f>'Machined Part #1'!I63+'Machined Part #1'!I54+'Machined Part #1'!I58</f>
        <v>1.4849188106964768E-2</v>
      </c>
      <c r="H34" s="327">
        <f>'Machined Part #1'!I64</f>
        <v>8.3947586247847344E-2</v>
      </c>
      <c r="I34" s="327"/>
      <c r="J34" s="845">
        <f t="shared" ref="J34:J43" si="1">$H34</f>
        <v>8.3947586247847344E-2</v>
      </c>
      <c r="K34" s="813"/>
      <c r="L34" s="327"/>
      <c r="M34" s="327">
        <f t="shared" ref="M34:M43" si="2">$H34</f>
        <v>8.3947586247847344E-2</v>
      </c>
      <c r="N34" s="813"/>
      <c r="O34" s="327"/>
      <c r="P34" s="327">
        <f t="shared" ref="P34:P43" si="3">$H34</f>
        <v>8.3947586247847344E-2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8.3947586247847344E-2</v>
      </c>
      <c r="I44" s="468"/>
      <c r="J44" s="848">
        <f>SUM(J34:J43)</f>
        <v>8.3947586247847344E-2</v>
      </c>
      <c r="K44" s="815"/>
      <c r="L44" s="468"/>
      <c r="M44" s="468">
        <f>SUM(M34:M43)</f>
        <v>8.3947586247847344E-2</v>
      </c>
      <c r="N44" s="815"/>
      <c r="O44" s="468"/>
      <c r="P44" s="468">
        <f>SUM(P34:P43)</f>
        <v>8.3947586247847344E-2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3.8751453240968688E-2</v>
      </c>
      <c r="I95" s="479"/>
      <c r="J95" s="863">
        <f>J65+SUM(F46:F55)+SUM(F34:F43)+J32</f>
        <v>3.034694489991388E-2</v>
      </c>
      <c r="K95" s="818"/>
      <c r="L95" s="479"/>
      <c r="M95" s="479">
        <f>M65+SUM(G46:G55)+SUM(G34:G43)+M32</f>
        <v>1.4849188106964768E-2</v>
      </c>
      <c r="N95" s="818"/>
      <c r="O95" s="479"/>
      <c r="P95" s="479">
        <f>P65+SUM(H46:H55)+SUM(H34:H43)+P32</f>
        <v>8.3947586247847344E-2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3.034694489991388E-2</v>
      </c>
      <c r="I96" s="398"/>
      <c r="J96" s="864">
        <f>J80+SUM(G46:G55)+SUM(G34:G43)</f>
        <v>1.4849188106964768E-2</v>
      </c>
      <c r="K96" s="824"/>
      <c r="L96" s="398"/>
      <c r="M96" s="398">
        <f>M80+SUM(H46:H55)+SUM(H34:H43)</f>
        <v>8.3947586247847344E-2</v>
      </c>
      <c r="N96" s="824"/>
      <c r="O96" s="398"/>
      <c r="P96" s="398">
        <f>P80+SUM(J46:J55)+SUM(J34:J43)</f>
        <v>8.3947586247847344E-2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1.4849188106964768E-2</v>
      </c>
      <c r="I97" s="326"/>
      <c r="J97" s="865">
        <f>J81+SUM(H46:H55)+SUM(H34:H43)+J91</f>
        <v>8.3947586247847344E-2</v>
      </c>
      <c r="K97" s="817"/>
      <c r="L97" s="326"/>
      <c r="M97" s="326">
        <f>M81+SUM(J46:J55)+SUM(J34:J43)+M91</f>
        <v>8.3947586247847344E-2</v>
      </c>
      <c r="N97" s="817"/>
      <c r="O97" s="326"/>
      <c r="P97" s="326">
        <f>P81+SUM(M46:M55)+SUM(M34:M43)+P91</f>
        <v>8.3947586247847344E-2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8.3947586247847331E-2</v>
      </c>
      <c r="I99" s="360"/>
      <c r="J99" s="867">
        <f>SUM(J95:J98)</f>
        <v>0.12914371925472601</v>
      </c>
      <c r="K99" s="819"/>
      <c r="L99" s="360"/>
      <c r="M99" s="360">
        <f>SUM(M95:M98)</f>
        <v>0.18274436060265947</v>
      </c>
      <c r="N99" s="819"/>
      <c r="O99" s="360"/>
      <c r="P99" s="360">
        <f>SUM(P95:P98)</f>
        <v>0.25184275874354201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Trish Lucz</cp:lastModifiedBy>
  <cp:lastPrinted>2012-09-25T16:12:10Z</cp:lastPrinted>
  <dcterms:created xsi:type="dcterms:W3CDTF">1996-10-14T23:33:28Z</dcterms:created>
  <dcterms:modified xsi:type="dcterms:W3CDTF">2015-03-23T17:16:00Z</dcterms:modified>
</cp:coreProperties>
</file>