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<sst xmlns="http://schemas.openxmlformats.org/spreadsheetml/2006/main" count="3067" uniqueCount="704">
  <si>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</si>
  <si>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</si>
  <si>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</si>
  <si>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</si>
  <si>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</si>
  <si>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</si>
  <si>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</si>
  <si>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</si>
  <si>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</si>
  <si>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</si>
  <si>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</si>
  <si>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</si>
  <si>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</si>
  <si>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</si>
  <si>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</si>
  <si>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</si>
  <si>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</si>
  <si>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</si>
  <si>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</si>
  <si>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</si>
  <si>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</si>
  <si>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</si>
  <si>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</si>
  <si>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</si>
  <si>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</si>
  <si>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</si>
  <si>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</si>
  <si>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</si>
  <si>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</si>
  <si>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</si>
  <si>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</si>
  <si>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</si>
  <si>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</si>
  <si>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</si>
  <si>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</si>
  <si>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</si>
  <si>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</si>
  <si>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</si>
  <si>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</si>
  <si>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</si>
  <si>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</si>
  <si>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</si>
  <si>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</si>
  <si>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</si>
  <si>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</si>
  <si>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</si>
  <si>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</si>
  <si>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</si>
  <si>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</si>
  <si>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</si>
  <si>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</si>
  <si>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</si>
  <si>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</si>
  <si>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</si>
  <si>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</si>
  <si>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</si>
  <si>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</si>
  <si>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</si>
  <si>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</si>
  <si>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</si>
  <si>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</si>
  <si>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</si>
  <si>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</si>
  <si>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</si>
  <si>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</si>
  <si>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</si>
  <si>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</si>
  <si>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</si>
  <si>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</si>
  <si>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</si>
  <si>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</si>
  <si>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</si>
  <si>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</si>
  <si>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</si>
  <si>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</si>
  <si>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</si>
  <si>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</si>
  <si>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</si>
  <si>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</si>
  <si>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</si>
  <si>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</si>
  <si>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</si>
  <si>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</si>
  <si>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</si>
  <si>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</si>
  <si>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</si>
  <si>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</si>
  <si>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</si>
  <si>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</si>
  <si>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</si>
  <si>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</si>
  <si>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</si>
  <si>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</si>
  <si>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</si>
  <si>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</si>
  <si>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</si>
  <si>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</si>
  <si>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</si>
  <si>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</si>
  <si>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</si>
  <si>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</si>
  <si>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</si>
  <si>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</si>
  <si>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</si>
  <si>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</si>
  <si>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</si>
  <si>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</si>
  <si>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</si>
  <si>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</si>
  <si>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</si>
  <si>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</si>
  <si>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</si>
  <si>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</si>
  <si>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</si>
  <si>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</si>
  <si>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</si>
  <si>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</si>
  <si>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</si>
  <si>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</si>
  <si>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</si>
  <si>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</si>
  <si>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</si>
  <si>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</si>
  <si>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</si>
  <si>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</si>
  <si>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</si>
  <si>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</si>
  <si>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</si>
  <si>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</si>
  <si>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</si>
  <si>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</si>
  <si>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</si>
  <si>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</si>
  <si>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</si>
  <si>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</si>
  <si>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</si>
  <si>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</si>
  <si>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</si>
  <si>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</si>
  <si>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</si>
  <si>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</si>
  <si>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</si>
  <si>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</si>
  <si>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</si>
  <si>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</si>
  <si>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</si>
  <si>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</si>
  <si>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</si>
  <si>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</si>
  <si>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</si>
  <si>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</si>
  <si>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</si>
  <si>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</si>
  <si>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</si>
  <si>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</si>
  <si>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</si>
  <si>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</si>
  <si>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</si>
  <si>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</si>
  <si>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</si>
  <si>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</si>
  <si>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</si>
  <si>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</si>
  <si>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</si>
  <si>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</si>
  <si>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</si>
  <si>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</si>
  <si>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</si>
  <si>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</si>
  <si>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</si>
  <si>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</si>
  <si>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</si>
  <si>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</si>
  <si>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</si>
  <si>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</si>
  <si>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</si>
  <si>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</si>
  <si>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</si>
  <si>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</si>
  <si>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</si>
  <si>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</si>
  <si>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</si>
  <si>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</si>
  <si>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</si>
  <si>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</si>
  <si>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</si>
  <si>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</si>
  <si>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</si>
  <si>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</si>
  <si>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</si>
  <si>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</si>
  <si>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</si>
  <si>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</si>
  <si>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</si>
  <si>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</si>
  <si>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</si>
  <si>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</si>
  <si>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</si>
  <si>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</si>
  <si>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</si>
  <si>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</si>
  <si>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</si>
  <si>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</si>
  <si>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</si>
  <si>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</si>
  <si>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</si>
  <si>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</si>
  <si>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</si>
  <si>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</si>
  <si>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</si>
  <si>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</si>
  <si>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</si>
  <si>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</si>
  <si>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</si>
  <si>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</si>
  <si>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</si>
  <si>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</si>
  <si>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</si>
  <si>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</si>
  <si>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</si>
  <si>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</si>
  <si>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</si>
  <si>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</si>
  <si>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</si>
  <si>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</si>
  <si>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</si>
  <si>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</si>
  <si>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</si>
  <si>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</si>
  <si>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</si>
  <si>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</si>
  <si>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</si>
  <si>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</si>
  <si>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</si>
  <si>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</si>
  <si>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</si>
  <si>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</si>
  <si>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</si>
  <si>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</si>
  <si>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</si>
  <si>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</si>
  <si>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</si>
  <si>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</si>
  <si>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</si>
  <si>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</si>
  <si>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</si>
  <si>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</si>
  <si>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</si>
  <si>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</si>
  <si>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</si>
  <si>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</si>
  <si>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</si>
  <si>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</si>
  <si>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</si>
  <si>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</si>
  <si>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</si>
  <si>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</si>
  <si>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</si>
  <si>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</si>
  <si>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</si>
  <si>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</si>
  <si>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</si>
  <si>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</si>
  <si>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</si>
  <si>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</si>
  <si>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</si>
  <si>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</si>
  <si>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</si>
  <si>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</si>
  <si>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</si>
  <si>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</si>
  <si>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</si>
  <si>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</si>
  <si>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</si>
  <si>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</si>
  <si>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</si>
  <si>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</si>
  <si>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</si>
  <si>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</si>
  <si>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</si>
  <si>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</si>
  <si>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</si>
  <si>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</si>
  <si>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</si>
  <si>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</si>
  <si>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</si>
  <si>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</si>
  <si>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</si>
  <si>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</si>
  <si>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</si>
  <si>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</si>
  <si>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</si>
  <si>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</si>
  <si>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</si>
  <si>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</si>
  <si>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</si>
  <si>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</si>
  <si>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</si>
  <si>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</si>
  <si>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</si>
  <si>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</si>
  <si>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</si>
  <si>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</si>
  <si>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</si>
  <si>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</si>
  <si>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</si>
  <si>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</si>
  <si>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</si>
  <si>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</si>
  <si>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</si>
  <si>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</si>
  <si>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</si>
  <si>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</si>
  <si>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</si>
  <si>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</si>
  <si>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</si>
  <si>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</si>
  <si>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</si>
  <si>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</si>
  <si>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</si>
  <si>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</si>
  <si>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</si>
  <si>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</si>
  <si>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</si>
  <si>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</si>
  <si>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</si>
  <si>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</si>
  <si>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</si>
  <si>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</si>
  <si>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</si>
  <si>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</si>
  <si>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</si>
  <si>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</si>
  <si>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</si>
  <si>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</si>
  <si>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</si>
  <si>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</si>
  <si>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</si>
  <si>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</si>
  <si>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</si>
  <si>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</si>
  <si>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</si>
  <si>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</si>
  <si>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</si>
  <si>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</si>
  <si>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</si>
  <si>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</si>
  <si>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</si>
  <si>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</si>
  <si>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</si>
  <si>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</si>
  <si>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</si>
  <si>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</si>
  <si>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</si>
  <si>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</si>
  <si>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</si>
  <si>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</si>
  <si>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</si>
  <si>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</si>
  <si>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</si>
  <si>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</si>
  <si>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</si>
  <si>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</si>
  <si>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</si>
  <si>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</si>
  <si>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</si>
  <si>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</si>
  <si>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</si>
  <si>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</si>
  <si>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</si>
  <si>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</si>
  <si>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</si>
  <si>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</si>
  <si>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</si>
  <si>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</si>
  <si>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</si>
  <si>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</si>
  <si>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</si>
  <si>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</si>
  <si>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</si>
  <si>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</si>
  <si>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</si>
  <si>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</si>
  <si>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</si>
  <si>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</si>
  <si>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</si>
  <si>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</si>
  <si>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</si>
  <si>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</si>
  <si>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</si>
  <si>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</si>
  <si>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</si>
  <si>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</si>
  <si>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</si>
  <si>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</si>
  <si>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</si>
  <si>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</si>
  <si>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</si>
  <si>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</si>
  <si>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</si>
  <si>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</si>
  <si>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</si>
  <si>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</si>
  <si>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</si>
  <si>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</si>
  <si>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</si>
  <si>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</si>
  <si>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</si>
  <si>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</si>
  <si>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</si>
  <si>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</si>
  <si>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</si>
  <si>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</si>
  <si>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</si>
  <si>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</si>
  <si>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</si>
  <si>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</si>
  <si>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</si>
  <si>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</si>
  <si>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</si>
  <si>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</si>
  <si>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</si>
  <si>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</si>
  <si>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</si>
  <si>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</si>
  <si>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</si>
  <si>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</si>
  <si>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</si>
  <si>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</si>
  <si>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</si>
  <si>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</si>
  <si>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</si>
  <si>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</si>
  <si>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</si>
  <si>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</si>
  <si>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</si>
  <si>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</si>
  <si>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</si>
  <si>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</si>
  <si>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</si>
  <si>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</si>
  <si>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</si>
  <si>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</si>
  <si>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</si>
  <si>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</si>
  <si>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</si>
  <si>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</si>
  <si>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</si>
  <si>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</si>
  <si>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</si>
  <si>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</si>
  <si>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</si>
  <si>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</si>
  <si>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</si>
  <si>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</si>
  <si>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</si>
  <si>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</si>
  <si>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</si>
  <si>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</si>
  <si>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</si>
  <si>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</si>
  <si>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</si>
  <si>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</si>
  <si>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</si>
  <si>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</si>
  <si>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</si>
  <si>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</si>
  <si>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</si>
  <si>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</si>
  <si>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</si>
  <si>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</si>
  <si>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</si>
  <si>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</si>
  <si>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</si>
  <si>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</si>
  <si>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</si>
  <si>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</si>
  <si>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</si>
  <si>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</si>
  <si>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</si>
  <si>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</si>
  <si>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</si>
  <si>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</si>
  <si>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</si>
  <si>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</si>
  <si>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</si>
  <si>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</si>
  <si>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</si>
  <si>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</si>
  <si>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</si>
  <si>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</si>
  <si>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</si>
  <si>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</si>
  <si>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</si>
  <si>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</si>
  <si>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</si>
  <si>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</si>
  <si>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</si>
  <si>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</si>
  <si>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</si>
  <si>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</si>
  <si>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</si>
  <si>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</si>
  <si>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</si>
  <si>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</si>
  <si>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</si>
  <si>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</si>
  <si>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</si>
  <si>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</si>
  <si>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</si>
  <si>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</si>
  <si>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</si>
  <si>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</si>
  <si>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</si>
  <si>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</si>
  <si>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</si>
  <si>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</si>
  <si>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</si>
  <si>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</si>
  <si>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</si>
  <si>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</si>
  <si>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</si>
  <si>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</si>
  <si>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</si>
  <si>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</si>
  <si>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</si>
  <si>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</si>
  <si>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</si>
  <si>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</si>
  <si>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</si>
  <si>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</si>
  <si>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</si>
  <si>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</si>
  <si>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</si>
  <si>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</si>
  <si>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</si>
  <si>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</si>
  <si>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</si>
  <si>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</si>
  <si>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</si>
  <si>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</si>
  <si>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</si>
  <si>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</si>
  <si>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</si>
  <si>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</si>
  <si>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</si>
  <si>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</si>
  <si>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</si>
  <si>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</si>
  <si>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</si>
  <si>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</si>
  <si>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</si>
  <si>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</si>
  <si>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</si>
  <si>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</si>
  <si>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</si>
  <si>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</si>
  <si>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</si>
  <si>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</si>
  <si>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</si>
  <si>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</si>
  <si>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</si>
  <si>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</si>
  <si>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</si>
  <si>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</si>
  <si>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</si>
  <si>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</si>
  <si>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</si>
  <si>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</si>
  <si>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</si>
  <si>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</si>
  <si>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</si>
  <si>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</si>
  <si>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</si>
  <si>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</si>
  <si>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</si>
  <si>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</si>
  <si>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</si>
  <si>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</si>
  <si>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</si>
  <si>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</si>
  <si>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</si>
  <si>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</si>
  <si>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</si>
  <si>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</si>
  <si>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</si>
  <si>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</si>
  <si>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</si>
  <si>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</si>
  <si>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</si>
  <si>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</si>
  <si>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</si>
  <si>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</si>
  <si>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</si>
  <si>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</si>
  <si>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</si>
  <si>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</si>
  <si>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</si>
  <si>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</si>
  <si>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</si>
  <si>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</si>
  <si>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</si>
  <si>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</si>
  <si>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</si>
  <si>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</si>
  <si>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</si>
  <si>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</si>
  <si>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</si>
  <si>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</si>
  <si>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</si>
  <si>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</si>
  <si>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</si>
  <si>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</si>
  <si>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</si>
  <si>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</si>
  <si>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</si>
  <si>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</si>
  <si>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</si>
  <si>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</si>
  <si>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</si>
  <si>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</si>
  <si>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</si>
  <si>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</si>
  <si>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</si>
  <si>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</si>
  <si>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</si>
  <si>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</si>
  <si>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</si>
  <si>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</si>
  <si>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</si>
  <si>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</si>
  <si>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</si>
  <si>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</si>
  <si>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</si>
  <si>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</si>
  <si>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</si>
  <si>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</si>
  <si>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</si>
  <si>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</si>
  <si>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</si>
  <si>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</si>
  <si>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</si>
  <si>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</si>
  <si>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</si>
  <si>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</si>
  <si>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</si>
  <si>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</si>
  <si>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</si>
  <si>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</si>
  <si>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</si>
  <si>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</si>
  <si>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</si>
  <si>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</si>
  <si>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</si>
  <si>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</si>
  <si>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</si>
  <si>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</si>
  <si>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</si>
  <si>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</si>
  <si>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</si>
  <si>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</si>
  <si>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</si>
  <si>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</si>
  <si>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</si>
  <si>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</si>
  <si>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</si>
  <si>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</si>
  <si>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</si>
  <si>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</si>
  <si>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</si>
  <si>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</si>
  <si>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</si>
  <si>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</si>
  <si>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</si>
  <si>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</si>
  <si>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</si>
  <si>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</si>
  <si>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</si>
  <si>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</si>
  <si>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</si>
  <si>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</si>
  <si>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</si>
  <si>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</si>
  <si>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</si>
  <si>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</si>
  <si>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</si>
  <si>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</si>
  <si>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</si>
  <si>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</si>
  <si>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</si>
  <si>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</si>
  <si>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</si>
  <si>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</si>
  <si>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</si>
  <si>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</si>
  <si>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</si>
  <si>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</si>
  <si>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</si>
  <si>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</si>
  <si>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</si>
  <si>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M30005</t>
  </si>
  <si>
    <t>per Frank</t>
  </si>
  <si>
    <t>Foster</t>
  </si>
  <si>
    <t>M30005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</si>
</sst>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33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4" t="s">
        <v>703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M30005   Dvnpt</v>
      </c>
      <c r="Q5" s="348"/>
      <c r="R5" s="226"/>
      <c r="S5" s="226"/>
      <c r="T5" s="226"/>
      <c r="U5" s="349" t="s">
        <v>16</v>
      </c>
      <c r="V5" s="921">
        <f ca="1" xml:space="preserve"> TODAY()</f>
        <v>41771</v>
      </c>
      <c r="W5" s="158"/>
      <c r="X5" s="158"/>
      <c r="Y5" s="158"/>
    </row>
    <row r="6" spans="1:29" ht="18.75" thickBot="1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0.76</v>
      </c>
      <c r="P13" s="158"/>
      <c r="Q13" s="966" t="s">
        <v>312</v>
      </c>
      <c r="R13" s="965"/>
      <c r="S13" s="981">
        <f>+C20</f>
        <v>0.5625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9">
        <v>2</v>
      </c>
      <c r="B15" s="982" t="s">
        <v>306</v>
      </c>
      <c r="C15" s="984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924">
        <v>9.2999999999999999E-2</v>
      </c>
      <c r="P15" s="925" t="s">
        <v>701</v>
      </c>
      <c r="Q15" s="966" t="s">
        <v>308</v>
      </c>
      <c r="R15" s="965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925" t="s">
        <v>702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489.89799874645576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12.113692715198045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0.873</v>
      </c>
      <c r="P18" s="158"/>
      <c r="Q18" s="966" t="s">
        <v>302</v>
      </c>
      <c r="R18" s="967"/>
      <c r="S18" s="965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2.4668400424012617E-2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157.78361745614626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1.0094743929331704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0.89046000000000003</v>
      </c>
      <c r="P22" s="158"/>
      <c r="Q22" s="966" t="s">
        <v>296</v>
      </c>
      <c r="R22" s="967"/>
      <c r="S22" s="967"/>
      <c r="T22" s="203">
        <f>IF(S20="",,S20 - 1)</f>
        <v>156.78361745614626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12.113692715198045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7.726376589433108E-2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1.712E-2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6.0143765894331083E-2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357"/>
      <c r="U35" s="357"/>
      <c r="V35" s="1058"/>
      <c r="W35" s="318"/>
      <c r="X35" s="318"/>
      <c r="Y35" s="158"/>
    </row>
    <row r="36" spans="1:25" ht="15.75" customHeight="1" thickBot="1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5.6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642.85714285714289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578.57142857142867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5</v>
      </c>
      <c r="P44" s="214"/>
      <c r="Q44" s="966" t="s">
        <v>269</v>
      </c>
      <c r="R44" s="965"/>
      <c r="S44" s="215">
        <f>T22*O44</f>
        <v>783.91808728073124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157.78361745614626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4628.5714285714294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156.78361745614626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4.9044069829120778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77.574593594306052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73.566104743681166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7.726376589433108E-2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9.6428571428571441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0.16225390837809528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406.43389525631881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3919.183989971646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489.89799874645576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0.13250735850877782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489.89799874645576</v>
      </c>
      <c r="Q54" s="963"/>
      <c r="R54" s="158"/>
      <c r="S54" s="323" t="s">
        <v>247</v>
      </c>
      <c r="T54" s="324"/>
      <c r="U54" s="324"/>
      <c r="V54" s="347">
        <f>O24</f>
        <v>7.726376589433108E-2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2.4668400424012617E-2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5.4084636126031753E-2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2.9746549869317466E-2</v>
      </c>
      <c r="E62" s="146"/>
      <c r="F62" s="304">
        <v>68</v>
      </c>
      <c r="G62" s="180" t="s">
        <v>231</v>
      </c>
      <c r="H62" s="182"/>
      <c r="I62" s="181">
        <f>SUM(I53:I61)</f>
        <v>0.17578110063938107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1.1936093344543632E-2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0.13250735850877782</v>
      </c>
      <c r="E64" s="146"/>
      <c r="F64" s="165">
        <v>70</v>
      </c>
      <c r="G64" s="167" t="s">
        <v>352</v>
      </c>
      <c r="H64" s="166"/>
      <c r="I64" s="162">
        <f>+I63+I62</f>
        <v>0.1877171939839247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41771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41771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8">
        <f>+'Internal Sign Off'!C4</f>
        <v>0</v>
      </c>
      <c r="B7" s="938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9"/>
      <c r="D4" s="940"/>
      <c r="E4" s="940"/>
      <c r="F4" s="941"/>
    </row>
    <row r="5" spans="1:11" ht="21.75" customHeight="1">
      <c r="B5" s="107" t="s">
        <v>34</v>
      </c>
      <c r="C5" s="939"/>
      <c r="D5" s="940"/>
      <c r="E5" s="940"/>
      <c r="F5" s="941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9"/>
      <c r="D7" s="940"/>
      <c r="E7" s="940"/>
      <c r="F7" s="941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0.14712274312416243</v>
      </c>
      <c r="F23" s="120">
        <f>E23</f>
        <v>0.14712274312416243</v>
      </c>
    </row>
    <row r="24" spans="2:28">
      <c r="B24" s="115" t="s">
        <v>44</v>
      </c>
      <c r="C24" s="108"/>
      <c r="D24" s="111"/>
      <c r="E24" s="111">
        <f>Assembly!H96</f>
        <v>2.775835661521775E-2</v>
      </c>
      <c r="F24" s="120">
        <f>E24</f>
        <v>2.775835661521775E-2</v>
      </c>
    </row>
    <row r="25" spans="2:28">
      <c r="B25" s="121" t="s">
        <v>40</v>
      </c>
      <c r="C25" s="108"/>
      <c r="D25" s="361"/>
      <c r="E25" s="122">
        <f>Assembly!H97</f>
        <v>1.2836094244544531E-2</v>
      </c>
      <c r="F25" s="123">
        <f>E25-Assembly!H85-Assembly!H86-Assembly!H88-Assembly!H89-'Machined Part #1'!I54-'Machined Part #1'!I58-'Pacific Quote #2'!I50-'Pacific Quote #2'!I54-'Pacific Quote #3'!I50-'Pacific Quote #3'!I54</f>
        <v>1.1936093344543632E-2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-0.18771719398392472</v>
      </c>
      <c r="F26" s="120">
        <f>F22-F23-F24-F25</f>
        <v>-0.1868171930839238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-0.18771719398392472</v>
      </c>
      <c r="F28" s="120">
        <f>F26-F27</f>
        <v>-0.1868171930839238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0.14712274312416243</v>
      </c>
      <c r="F34" s="396">
        <f>'Machined Part #1'!I55+'Machined Part #1'!I56+'Machined Part #1'!I57</f>
        <v>2.775835661521775E-2</v>
      </c>
      <c r="G34" s="469">
        <f>'Machined Part #1'!I63+'Machined Part #1'!I54+'Machined Part #1'!I58</f>
        <v>1.2836094244544531E-2</v>
      </c>
      <c r="H34" s="327">
        <f>'Machined Part #1'!I64</f>
        <v>0.1877171939839247</v>
      </c>
      <c r="I34" s="327"/>
      <c r="J34" s="845">
        <f t="shared" ref="J34:J43" si="1">$H34</f>
        <v>0.1877171939839247</v>
      </c>
      <c r="K34" s="813"/>
      <c r="L34" s="327"/>
      <c r="M34" s="327">
        <f t="shared" ref="M34:M43" si="2">$H34</f>
        <v>0.1877171939839247</v>
      </c>
      <c r="N34" s="813"/>
      <c r="O34" s="327"/>
      <c r="P34" s="327">
        <f t="shared" ref="P34:P43" si="3">$H34</f>
        <v>0.1877171939839247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0.1877171939839247</v>
      </c>
      <c r="I44" s="468"/>
      <c r="J44" s="848">
        <f>SUM(J34:J43)</f>
        <v>0.1877171939839247</v>
      </c>
      <c r="K44" s="815"/>
      <c r="L44" s="468"/>
      <c r="M44" s="468">
        <f>SUM(M34:M43)</f>
        <v>0.1877171939839247</v>
      </c>
      <c r="N44" s="815"/>
      <c r="O44" s="468"/>
      <c r="P44" s="468">
        <f>SUM(P34:P43)</f>
        <v>0.1877171939839247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0.14712274312416243</v>
      </c>
      <c r="I95" s="479"/>
      <c r="J95" s="863">
        <f>J65+SUM(F46:F55)+SUM(F34:F43)+J32</f>
        <v>2.775835661521775E-2</v>
      </c>
      <c r="K95" s="818"/>
      <c r="L95" s="479"/>
      <c r="M95" s="479">
        <f>M65+SUM(G46:G55)+SUM(G34:G43)+M32</f>
        <v>1.2836094244544531E-2</v>
      </c>
      <c r="N95" s="818"/>
      <c r="O95" s="479"/>
      <c r="P95" s="479">
        <f>P65+SUM(H46:H55)+SUM(H34:H43)+P32</f>
        <v>0.1877171939839247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2.775835661521775E-2</v>
      </c>
      <c r="I96" s="398"/>
      <c r="J96" s="864">
        <f>J80+SUM(G46:G55)+SUM(G34:G43)</f>
        <v>1.2836094244544531E-2</v>
      </c>
      <c r="K96" s="824"/>
      <c r="L96" s="398"/>
      <c r="M96" s="398">
        <f>M80+SUM(H46:H55)+SUM(H34:H43)</f>
        <v>0.1877171939839247</v>
      </c>
      <c r="N96" s="824"/>
      <c r="O96" s="398"/>
      <c r="P96" s="398">
        <f>P80+SUM(J46:J55)+SUM(J34:J43)</f>
        <v>0.1877171939839247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1.2836094244544531E-2</v>
      </c>
      <c r="I97" s="326"/>
      <c r="J97" s="865">
        <f>J81+SUM(H46:H55)+SUM(H34:H43)+J91</f>
        <v>0.1877171939839247</v>
      </c>
      <c r="K97" s="817"/>
      <c r="L97" s="326"/>
      <c r="M97" s="326">
        <f>M81+SUM(J46:J55)+SUM(J34:J43)+M91</f>
        <v>0.1877171939839247</v>
      </c>
      <c r="N97" s="817"/>
      <c r="O97" s="326"/>
      <c r="P97" s="326">
        <f>P81+SUM(M46:M55)+SUM(M34:M43)+P91</f>
        <v>0.1877171939839247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0.18771719398392472</v>
      </c>
      <c r="I99" s="360"/>
      <c r="J99" s="867">
        <f>SUM(J95:J98)</f>
        <v>0.22831164484368699</v>
      </c>
      <c r="K99" s="819"/>
      <c r="L99" s="360"/>
      <c r="M99" s="360">
        <f>SUM(M95:M98)</f>
        <v>0.38827048221239391</v>
      </c>
      <c r="N99" s="819"/>
      <c r="O99" s="360"/>
      <c r="P99" s="360">
        <f>SUM(P95:P98)</f>
        <v>0.56315158195177406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2014-05-12T17:43:31Z</dcterms:modified>
</cp:coreProperties>
</file>