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<sst xmlns="http://schemas.openxmlformats.org/spreadsheetml/2006/main" count="3072" uniqueCount="710">
  <si>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</si>
  <si>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</si>
  <si>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</si>
  <si>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</si>
  <si>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</si>
  <si>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</si>
  <si>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</si>
  <si>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</si>
  <si>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</si>
  <si>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</si>
  <si>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</si>
  <si>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</si>
  <si>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</si>
  <si>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</si>
  <si>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</si>
  <si>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</si>
  <si>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</si>
  <si>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</si>
  <si>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</si>
  <si>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</si>
  <si>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</si>
  <si>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</si>
  <si>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</si>
  <si>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</si>
  <si>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</si>
  <si>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</si>
  <si>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</si>
  <si>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</si>
  <si>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</si>
  <si>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</si>
  <si>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</si>
  <si>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</si>
  <si>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</si>
  <si>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</si>
  <si>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</si>
  <si>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</si>
  <si>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</si>
  <si>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</si>
  <si>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</si>
  <si>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</si>
  <si>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</si>
  <si>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</si>
  <si>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</si>
  <si>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</si>
  <si>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</si>
  <si>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</si>
  <si>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</si>
  <si>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</si>
  <si>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</si>
  <si>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</si>
  <si>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</si>
  <si>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</si>
  <si>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</si>
  <si>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</si>
  <si>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</si>
  <si>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</si>
  <si>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</si>
  <si>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</si>
  <si>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</si>
  <si>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</si>
  <si>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</si>
  <si>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</si>
  <si>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</si>
  <si>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</si>
  <si>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</si>
  <si>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</si>
  <si>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</si>
  <si>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</si>
  <si>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</si>
  <si>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</si>
  <si>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</si>
  <si>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</si>
  <si>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</si>
  <si>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</si>
  <si>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</si>
  <si>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</si>
  <si>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</si>
  <si>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</si>
  <si>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</si>
  <si>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</si>
  <si>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</si>
  <si>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</si>
  <si>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</si>
  <si>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</si>
  <si>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</si>
  <si>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</si>
  <si>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</si>
  <si>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</si>
  <si>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</si>
  <si>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</si>
  <si>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</si>
  <si>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</si>
  <si>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</si>
  <si>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</si>
  <si>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</si>
  <si>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</si>
  <si>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</si>
  <si>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</si>
  <si>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</si>
  <si>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</si>
  <si>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</si>
  <si>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</si>
  <si>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</si>
  <si>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</si>
  <si>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</si>
  <si>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</si>
  <si>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</si>
  <si>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</si>
  <si>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</si>
  <si>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</si>
  <si>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</si>
  <si>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</si>
  <si>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</si>
  <si>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</si>
  <si>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</si>
  <si>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</si>
  <si>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</si>
  <si>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</si>
  <si>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</si>
  <si>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</si>
  <si>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</si>
  <si>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</si>
  <si>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</si>
  <si>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</si>
  <si>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</si>
  <si>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</si>
  <si>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</si>
  <si>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</si>
  <si>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</si>
  <si>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</si>
  <si>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</si>
  <si>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</si>
  <si>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</si>
  <si>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</si>
  <si>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</si>
  <si>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</si>
  <si>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</si>
  <si>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</si>
  <si>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</si>
  <si>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</si>
  <si>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</si>
  <si>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</si>
  <si>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</si>
  <si>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</si>
  <si>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</si>
  <si>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</si>
  <si>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</si>
  <si>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</si>
  <si>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</si>
  <si>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</si>
  <si>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</si>
  <si>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</si>
  <si>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</si>
  <si>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</si>
  <si>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</si>
  <si>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</si>
  <si>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</si>
  <si>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</si>
  <si>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</si>
  <si>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</si>
  <si>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</si>
  <si>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</si>
  <si>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</si>
  <si>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</si>
  <si>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</si>
  <si>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</si>
  <si>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</si>
  <si>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</si>
  <si>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</si>
  <si>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</si>
  <si>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</si>
  <si>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</si>
  <si>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</si>
  <si>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</si>
  <si>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</si>
  <si>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</si>
  <si>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</si>
  <si>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</si>
  <si>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</si>
  <si>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</si>
  <si>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</si>
  <si>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</si>
  <si>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</si>
  <si>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</si>
  <si>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</si>
  <si>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</si>
  <si>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</si>
  <si>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</si>
  <si>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</si>
  <si>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</si>
  <si>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</si>
  <si>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</si>
  <si>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</si>
  <si>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</si>
  <si>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</si>
  <si>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</si>
  <si>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</si>
  <si>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</si>
  <si>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</si>
  <si>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</si>
  <si>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</si>
  <si>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</si>
  <si>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</si>
  <si>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</si>
  <si>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</si>
  <si>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</si>
  <si>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</si>
  <si>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</si>
  <si>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</si>
  <si>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</si>
  <si>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</si>
  <si>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</si>
  <si>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</si>
  <si>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</si>
  <si>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</si>
  <si>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</si>
  <si>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</si>
  <si>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</si>
  <si>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</si>
  <si>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</si>
  <si>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</si>
  <si>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</si>
  <si>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</si>
  <si>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</si>
  <si>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</si>
  <si>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</si>
  <si>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</si>
  <si>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</si>
  <si>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</si>
  <si>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</si>
  <si>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</si>
  <si>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</si>
  <si>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</si>
  <si>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</si>
  <si>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</si>
  <si>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</si>
  <si>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</si>
  <si>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</si>
  <si>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</si>
  <si>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</si>
  <si>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</si>
  <si>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</si>
  <si>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</si>
  <si>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</si>
  <si>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</si>
  <si>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</si>
  <si>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</si>
  <si>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</si>
  <si>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</si>
  <si>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</si>
  <si>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</si>
  <si>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</si>
  <si>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</si>
  <si>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</si>
  <si>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</si>
  <si>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</si>
  <si>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</si>
  <si>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</si>
  <si>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</si>
  <si>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</si>
  <si>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</si>
  <si>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</si>
  <si>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</si>
  <si>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</si>
  <si>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</si>
  <si>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</si>
  <si>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</si>
  <si>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</si>
  <si>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</si>
  <si>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</si>
  <si>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</si>
  <si>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</si>
  <si>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</si>
  <si>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</si>
  <si>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</si>
  <si>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</si>
  <si>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</si>
  <si>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</si>
  <si>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</si>
  <si>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</si>
  <si>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</si>
  <si>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</si>
  <si>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</si>
  <si>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</si>
  <si>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</si>
  <si>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</si>
  <si>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</si>
  <si>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</si>
  <si>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</si>
  <si>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</si>
  <si>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</si>
  <si>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</si>
  <si>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</si>
  <si>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</si>
  <si>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</si>
  <si>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</si>
  <si>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</si>
  <si>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</si>
  <si>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</si>
  <si>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</si>
  <si>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</si>
  <si>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</si>
  <si>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</si>
  <si>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</si>
  <si>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</si>
  <si>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</si>
  <si>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</si>
  <si>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</si>
  <si>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</si>
  <si>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</si>
  <si>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</si>
  <si>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</si>
  <si>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</si>
  <si>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</si>
  <si>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</si>
  <si>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</si>
  <si>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</si>
  <si>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</si>
  <si>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</si>
  <si>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</si>
  <si>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</si>
  <si>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</si>
  <si>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</si>
  <si>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</si>
  <si>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</si>
  <si>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</si>
  <si>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</si>
  <si>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</si>
  <si>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</si>
  <si>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</si>
  <si>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</si>
  <si>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</si>
  <si>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</si>
  <si>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</si>
  <si>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</si>
  <si>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</si>
  <si>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</si>
  <si>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</si>
  <si>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</si>
  <si>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</si>
  <si>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</si>
  <si>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</si>
  <si>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</si>
  <si>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</si>
  <si>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</si>
  <si>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</si>
  <si>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</si>
  <si>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</si>
  <si>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</si>
  <si>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</si>
  <si>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</si>
  <si>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</si>
  <si>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</si>
  <si>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</si>
  <si>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</si>
  <si>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</si>
  <si>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</si>
  <si>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</si>
  <si>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</si>
  <si>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</si>
  <si>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</si>
  <si>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</si>
  <si>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</si>
  <si>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</si>
  <si>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</si>
  <si>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</si>
  <si>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</si>
  <si>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</si>
  <si>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</si>
  <si>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</si>
  <si>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</si>
  <si>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</si>
  <si>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</si>
  <si>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</si>
  <si>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</si>
  <si>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</si>
  <si>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</si>
  <si>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</si>
  <si>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</si>
  <si>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</si>
  <si>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</si>
  <si>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</si>
  <si>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</si>
  <si>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</si>
  <si>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</si>
  <si>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</si>
  <si>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</si>
  <si>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</si>
  <si>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</si>
  <si>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</si>
  <si>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</si>
  <si>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</si>
  <si>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</si>
  <si>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</si>
  <si>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</si>
  <si>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</si>
  <si>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</si>
  <si>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</si>
  <si>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</si>
  <si>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</si>
  <si>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</si>
  <si>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</si>
  <si>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</si>
  <si>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</si>
  <si>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</si>
  <si>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</si>
  <si>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</si>
  <si>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</si>
  <si>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</si>
  <si>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</si>
  <si>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</si>
  <si>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</si>
  <si>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</si>
  <si>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</si>
  <si>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</si>
  <si>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</si>
  <si>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</si>
  <si>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</si>
  <si>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</si>
  <si>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</si>
  <si>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</si>
  <si>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</si>
  <si>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</si>
  <si>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</si>
  <si>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</si>
  <si>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</si>
  <si>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</si>
  <si>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</si>
  <si>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</si>
  <si>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</si>
  <si>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</si>
  <si>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</si>
  <si>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</si>
  <si>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</si>
  <si>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</si>
  <si>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</si>
  <si>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</si>
  <si>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</si>
  <si>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</si>
  <si>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</si>
  <si>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</si>
  <si>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</si>
  <si>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</si>
  <si>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</si>
  <si>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</si>
  <si>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</si>
  <si>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</si>
  <si>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</si>
  <si>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</si>
  <si>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</si>
  <si>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</si>
  <si>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</si>
  <si>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</si>
  <si>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</si>
  <si>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</si>
  <si>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</si>
  <si>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</si>
  <si>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</si>
  <si>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</si>
  <si>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</si>
  <si>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</si>
  <si>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</si>
  <si>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</si>
  <si>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</si>
  <si>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</si>
  <si>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</si>
  <si>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</si>
  <si>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</si>
  <si>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</si>
  <si>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</si>
  <si>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</si>
  <si>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</si>
  <si>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</si>
  <si>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</si>
  <si>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</si>
  <si>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</si>
  <si>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</si>
  <si>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</si>
  <si>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</si>
  <si>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</si>
  <si>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</si>
  <si>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</si>
  <si>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</si>
  <si>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</si>
  <si>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</si>
  <si>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</si>
  <si>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</si>
  <si>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</si>
  <si>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</si>
  <si>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</si>
  <si>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</si>
  <si>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</si>
  <si>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</si>
  <si>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</si>
  <si>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</si>
  <si>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</si>
  <si>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</si>
  <si>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</si>
  <si>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</si>
  <si>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</si>
  <si>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</si>
  <si>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</si>
  <si>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</si>
  <si>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</si>
  <si>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</si>
  <si>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</si>
  <si>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</si>
  <si>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</si>
  <si>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</si>
  <si>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</si>
  <si>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</si>
  <si>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</si>
  <si>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</si>
  <si>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</si>
  <si>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</si>
  <si>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</si>
  <si>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</si>
  <si>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</si>
  <si>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</si>
  <si>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</si>
  <si>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</si>
  <si>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</si>
  <si>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</si>
  <si>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</si>
  <si>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</si>
  <si>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</si>
  <si>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</si>
  <si>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</si>
  <si>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</si>
  <si>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</si>
  <si>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</si>
  <si>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</si>
  <si>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</si>
  <si>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</si>
  <si>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</si>
  <si>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</si>
  <si>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</si>
  <si>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</si>
  <si>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</si>
  <si>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</si>
  <si>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</si>
  <si>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</si>
  <si>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</si>
  <si>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</si>
  <si>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</si>
  <si>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</si>
  <si>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</si>
  <si>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</si>
  <si>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</si>
  <si>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</si>
  <si>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</si>
  <si>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</si>
  <si>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</si>
  <si>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</si>
  <si>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</si>
  <si>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</si>
  <si>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</si>
  <si>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</si>
  <si>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</si>
  <si>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</si>
  <si>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</si>
  <si>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</si>
  <si>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</si>
  <si>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</si>
  <si>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</si>
  <si>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</si>
  <si>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</si>
  <si>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</si>
  <si>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</si>
  <si>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</si>
  <si>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</si>
  <si>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</si>
  <si>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</si>
  <si>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</si>
  <si>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</si>
  <si>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</si>
  <si>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</si>
  <si>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</si>
  <si>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</si>
  <si>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</si>
  <si>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</si>
  <si>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</si>
  <si>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</si>
  <si>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</si>
  <si>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</si>
  <si>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</si>
  <si>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</si>
  <si>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</si>
  <si>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</si>
  <si>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</si>
  <si>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</si>
  <si>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</si>
  <si>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</si>
  <si>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</si>
  <si>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</si>
  <si>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</si>
  <si>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</si>
  <si>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</si>
  <si>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</si>
  <si>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</si>
  <si>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</si>
  <si>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</si>
  <si>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</si>
  <si>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</si>
  <si>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</si>
  <si>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</si>
  <si>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</si>
  <si>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</si>
  <si>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</si>
  <si>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</si>
  <si>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</si>
  <si>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</si>
  <si>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</si>
  <si>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</si>
  <si>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</si>
  <si>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</si>
  <si>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</si>
  <si>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</si>
  <si>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</si>
  <si>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</si>
  <si>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</si>
  <si>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</si>
  <si>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</si>
  <si>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</si>
  <si>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</si>
  <si>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</si>
  <si>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</si>
  <si>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</si>
  <si>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</si>
  <si>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</si>
  <si>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</si>
  <si>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</si>
  <si>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</si>
  <si>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</si>
  <si>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</si>
  <si>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</si>
  <si>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</si>
  <si>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</si>
  <si>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</si>
  <si>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</si>
  <si>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</si>
  <si>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</si>
  <si>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</si>
  <si>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</si>
  <si>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</si>
  <si>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</si>
  <si>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</si>
  <si>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</si>
  <si>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</si>
  <si>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</si>
  <si>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</si>
  <si>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</si>
  <si>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</si>
  <si>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</si>
  <si>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</si>
  <si>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</si>
  <si>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</si>
  <si>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</si>
  <si>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</si>
  <si>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</si>
  <si>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</si>
  <si>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</si>
  <si>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</si>
  <si>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</si>
  <si>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</si>
  <si>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</si>
  <si>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</si>
  <si>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</si>
  <si>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</si>
  <si>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</si>
  <si>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</si>
  <si>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</si>
  <si>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</si>
  <si>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</si>
  <si>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</si>
  <si>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</si>
  <si>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</si>
  <si>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</si>
  <si>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</si>
  <si>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</si>
  <si>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</si>
  <si>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</si>
  <si>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</si>
  <si>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</si>
  <si>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</si>
  <si>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</si>
  <si>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</si>
  <si>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</si>
  <si>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</si>
  <si>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</si>
  <si>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</si>
  <si>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</si>
  <si>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</si>
  <si>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</si>
  <si>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</si>
  <si>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</si>
  <si>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</si>
  <si>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</si>
  <si>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</si>
  <si>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</si>
  <si>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</si>
  <si>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</si>
  <si>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</si>
  <si>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</si>
  <si>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</si>
  <si>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</si>
  <si>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</si>
  <si>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</si>
  <si>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M30030     Dvnpt</t>
  </si>
  <si>
    <t>M30030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</si>
</sst>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5" fontId="2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2" t="s">
        <v>708</v>
      </c>
      <c r="D5" s="1013"/>
      <c r="E5" s="1014"/>
      <c r="F5" s="1014"/>
      <c r="G5" s="101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M30030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41827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21" t="s">
        <v>321</v>
      </c>
      <c r="M6" s="1022"/>
      <c r="N6" s="1022"/>
      <c r="O6" s="1022"/>
      <c r="P6" s="1022"/>
      <c r="Q6" s="1022"/>
      <c r="R6" s="1022"/>
      <c r="S6" s="1022"/>
      <c r="T6" s="1022"/>
      <c r="U6" s="1022"/>
      <c r="V6" s="102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4">
        <v>1</v>
      </c>
      <c r="B8" s="1005" t="s">
        <v>317</v>
      </c>
      <c r="C8" s="1007" t="s">
        <v>339</v>
      </c>
      <c r="D8" s="100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4"/>
      <c r="B9" s="1006"/>
      <c r="C9" s="1008"/>
      <c r="D9" s="1009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4"/>
      <c r="B10" s="1006"/>
      <c r="C10" s="1008"/>
      <c r="D10" s="1009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4"/>
      <c r="B11" s="1006"/>
      <c r="C11" s="1008"/>
      <c r="D11" s="1009"/>
      <c r="E11" s="204"/>
      <c r="F11" s="443"/>
      <c r="G11" s="200" t="s">
        <v>311</v>
      </c>
      <c r="H11" s="176"/>
      <c r="I11" s="445"/>
      <c r="J11" s="318"/>
      <c r="K11" s="158"/>
      <c r="L11" s="199"/>
      <c r="M11" s="1016" t="s">
        <v>314</v>
      </c>
      <c r="N11" s="1017"/>
      <c r="O11" s="1017"/>
      <c r="P11" s="1017"/>
      <c r="Q11" s="101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4"/>
      <c r="B12" s="1006"/>
      <c r="C12" s="1008"/>
      <c r="D12" s="100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4"/>
      <c r="B13" s="1006"/>
      <c r="C13" s="1008"/>
      <c r="D13" s="100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935">
        <v>0.31</v>
      </c>
      <c r="P13" s="158"/>
      <c r="Q13" s="977" t="s">
        <v>312</v>
      </c>
      <c r="R13" s="987"/>
      <c r="S13" s="1004">
        <f>+C20</f>
        <v>0.5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4"/>
      <c r="B14" s="1006"/>
      <c r="C14" s="1008"/>
      <c r="D14" s="100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4">
        <v>2</v>
      </c>
      <c r="B15" s="1005" t="s">
        <v>306</v>
      </c>
      <c r="C15" s="1007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6" t="s">
        <v>309</v>
      </c>
      <c r="M15" s="978"/>
      <c r="N15" s="252"/>
      <c r="O15" s="790">
        <v>6.2E-2</v>
      </c>
      <c r="P15" s="158"/>
      <c r="Q15" s="977" t="s">
        <v>308</v>
      </c>
      <c r="R15" s="987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4"/>
      <c r="B16" s="1006"/>
      <c r="C16" s="1008"/>
      <c r="D16" s="1011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4"/>
      <c r="B17" s="1006"/>
      <c r="C17" s="1008"/>
      <c r="D17" s="1011"/>
      <c r="E17" s="204"/>
      <c r="F17" s="443">
        <v>37</v>
      </c>
      <c r="G17" s="204" t="s">
        <v>452</v>
      </c>
      <c r="H17" s="318"/>
      <c r="I17" s="451">
        <f>IF(OR(C28="HS",C28="HL"),T30,U52)</f>
        <v>580.07633058421402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9" t="s">
        <v>304</v>
      </c>
      <c r="R17" s="1020"/>
      <c r="S17" s="255">
        <f>+D23</f>
        <v>8.0157736556343568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4"/>
      <c r="B18" s="1006"/>
      <c r="C18" s="1008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9">
        <f>SUM(O13:O16)</f>
        <v>0.39200000000000002</v>
      </c>
      <c r="P18" s="158"/>
      <c r="Q18" s="977" t="s">
        <v>302</v>
      </c>
      <c r="R18" s="978"/>
      <c r="S18" s="98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4"/>
      <c r="B19" s="1006"/>
      <c r="C19" s="1010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2.0833465119717603E-2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7" t="s">
        <v>299</v>
      </c>
      <c r="R20" s="987"/>
      <c r="S20" s="252">
        <f>IF(ISERROR(T18/O22),"",T18/O22)</f>
        <v>351.39055622248895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3" t="s">
        <v>691</v>
      </c>
      <c r="M21" s="964"/>
      <c r="N21" s="96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0.66798113796952974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0.39984000000000003</v>
      </c>
      <c r="P22" s="158"/>
      <c r="Q22" s="977" t="s">
        <v>296</v>
      </c>
      <c r="R22" s="978"/>
      <c r="S22" s="978"/>
      <c r="T22" s="203">
        <f>IF(S20="",,S20 - 1)</f>
        <v>350.39055622248895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8.0157736556343568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3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9">
        <f>IF(ISERROR(S17/T22),,S17/T22)</f>
        <v>2.2876682927905592E-2</v>
      </c>
      <c r="P24" s="243" t="s">
        <v>22</v>
      </c>
      <c r="Q24" s="965" t="s">
        <v>692</v>
      </c>
      <c r="R24" s="965"/>
      <c r="S24" s="965"/>
      <c r="T24" s="965"/>
      <c r="U24" s="965"/>
      <c r="V24" s="198"/>
      <c r="W24" s="158"/>
      <c r="X24" s="158"/>
      <c r="Y24" s="158"/>
    </row>
    <row r="25" spans="1:29" s="237" customFormat="1" ht="13.5" thickBot="1">
      <c r="A25" s="1033"/>
      <c r="B25" s="1031" t="s">
        <v>22</v>
      </c>
      <c r="C25" s="1031"/>
      <c r="D25" s="103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3"/>
      <c r="B26" s="1031"/>
      <c r="C26" s="1031"/>
      <c r="D26" s="103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5"/>
      <c r="H27" s="1026"/>
      <c r="I27" s="1027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3">
        <v>8</v>
      </c>
      <c r="B28" s="1035" t="s">
        <v>676</v>
      </c>
      <c r="C28" s="1007" t="s">
        <v>158</v>
      </c>
      <c r="D28" s="1038"/>
      <c r="E28" s="157"/>
      <c r="F28" s="307"/>
      <c r="G28" s="1028"/>
      <c r="H28" s="1029"/>
      <c r="I28" s="1030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3"/>
      <c r="B29" s="1035"/>
      <c r="C29" s="1008"/>
      <c r="D29" s="103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3"/>
      <c r="B30" s="1035"/>
      <c r="C30" s="1008"/>
      <c r="D30" s="103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5" t="s">
        <v>709</v>
      </c>
      <c r="N30" s="985"/>
      <c r="O30" s="921">
        <v>7.1300000000000001E-3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3"/>
      <c r="B31" s="1035"/>
      <c r="C31" s="1008"/>
      <c r="D31" s="103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3"/>
      <c r="B32" s="1035"/>
      <c r="C32" s="1008"/>
      <c r="D32" s="1038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1.5746682927905591E-2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3"/>
      <c r="B33" s="1035"/>
      <c r="C33" s="1008"/>
      <c r="D33" s="103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3"/>
      <c r="B34" s="1035"/>
      <c r="C34" s="1008"/>
      <c r="D34" s="1038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3"/>
      <c r="B35" s="1035"/>
      <c r="C35" s="1008"/>
      <c r="D35" s="1038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4"/>
      <c r="B36" s="1036"/>
      <c r="C36" s="1037"/>
      <c r="D36" s="103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5">
        <v>5.27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8" t="s">
        <v>706</v>
      </c>
      <c r="M37" s="1000" t="s">
        <v>704</v>
      </c>
      <c r="N37" s="1000"/>
      <c r="O37" s="259"/>
      <c r="P37" s="158"/>
      <c r="Q37" s="320" t="s">
        <v>278</v>
      </c>
      <c r="R37" s="321"/>
      <c r="S37" s="319"/>
      <c r="T37" s="215">
        <f>S35/T36</f>
        <v>683.11195445920305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00" t="s">
        <v>705</v>
      </c>
      <c r="N38" s="1000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614.8007590132828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1" t="s">
        <v>274</v>
      </c>
      <c r="M42" s="1002"/>
      <c r="N42" s="1002"/>
      <c r="O42" s="1002"/>
      <c r="P42" s="100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5</v>
      </c>
      <c r="P44" s="214"/>
      <c r="Q44" s="977" t="s">
        <v>269</v>
      </c>
      <c r="R44" s="987"/>
      <c r="S44" s="215">
        <f>T22*O44</f>
        <v>1751.9527811124449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351.39055622248895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4918.4060721062624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350.39055622248895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1.8073850649006653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34.833036298932392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27.11077597350998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2.2876682927905592E-2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10.246679316888047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4.8041034148601745E-2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452.88922402649001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4640.6106446737122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580.07633058421402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3.9233511221358097E-2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5" t="s">
        <v>248</v>
      </c>
      <c r="M54" s="1046"/>
      <c r="N54" s="1046"/>
      <c r="O54" s="1047"/>
      <c r="P54" s="1050">
        <f>U52</f>
        <v>580.07633058421402</v>
      </c>
      <c r="Q54" s="1051"/>
      <c r="R54" s="1049" t="s">
        <v>702</v>
      </c>
      <c r="S54" s="323" t="s">
        <v>247</v>
      </c>
      <c r="T54" s="324"/>
      <c r="U54" s="324"/>
      <c r="V54" s="347">
        <f>O24</f>
        <v>2.2876682927905592E-2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9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2.0833465119717603E-2</v>
      </c>
      <c r="L56" s="1045" t="s">
        <v>244</v>
      </c>
      <c r="M56" s="1046"/>
      <c r="N56" s="1046"/>
      <c r="O56" s="1047"/>
      <c r="P56" s="1048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2" t="s">
        <v>349</v>
      </c>
      <c r="M59" s="1044"/>
      <c r="N59"/>
      <c r="O59" s="1042" t="s">
        <v>351</v>
      </c>
      <c r="P59" s="1044"/>
      <c r="Q59"/>
      <c r="R59" s="1042" t="s">
        <v>328</v>
      </c>
      <c r="S59" s="1043"/>
      <c r="T59" s="1043"/>
      <c r="U59" s="104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1.6013678049533912E-2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8.8075229272436516E-3</v>
      </c>
      <c r="E62" s="146"/>
      <c r="F62" s="304">
        <v>68</v>
      </c>
      <c r="G62" s="180" t="s">
        <v>231</v>
      </c>
      <c r="H62" s="182"/>
      <c r="I62" s="181">
        <f>SUM(I53:I61)</f>
        <v>7.9572318947667239E-2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1.0287071163696777E-2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3.9233511221358097E-2</v>
      </c>
      <c r="E64" s="146"/>
      <c r="F64" s="165">
        <v>70</v>
      </c>
      <c r="G64" s="167" t="s">
        <v>352</v>
      </c>
      <c r="H64" s="166"/>
      <c r="I64" s="162">
        <f>+I63+I62</f>
        <v>8.9859390111364013E-2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40" t="s">
        <v>335</v>
      </c>
      <c r="M73" s="1041"/>
      <c r="N73" s="150"/>
      <c r="O73" s="1040" t="s">
        <v>334</v>
      </c>
      <c r="P73" s="1041"/>
      <c r="R73" s="1042" t="s">
        <v>333</v>
      </c>
      <c r="S73" s="1043"/>
      <c r="T73" s="104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5"/>
      <c r="D2" s="1056"/>
      <c r="E2" s="1057"/>
      <c r="F2" s="1057"/>
      <c r="G2" s="105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5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5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5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59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5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59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4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5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52" t="s">
        <v>289</v>
      </c>
      <c r="M24" s="1053"/>
      <c r="N24" s="1053"/>
      <c r="O24" s="1053"/>
      <c r="P24" s="1054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0"/>
      <c r="C31" s="1037"/>
      <c r="D31" s="1071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1" t="s">
        <v>274</v>
      </c>
      <c r="M38" s="1002"/>
      <c r="N38" s="1002"/>
      <c r="O38" s="1002"/>
      <c r="P38" s="100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5" t="s">
        <v>248</v>
      </c>
      <c r="M50" s="1046"/>
      <c r="N50" s="1046"/>
      <c r="O50" s="1047"/>
      <c r="P50" s="1048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5" t="s">
        <v>244</v>
      </c>
      <c r="M52" s="1046"/>
      <c r="N52" s="1046"/>
      <c r="O52" s="1047"/>
      <c r="P52" s="1048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75" t="s">
        <v>334</v>
      </c>
      <c r="P66" s="1076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5.3848895836742711E-2</v>
      </c>
      <c r="F23" s="120">
        <f>E23</f>
        <v>5.3848895836742711E-2</v>
      </c>
    </row>
    <row r="24" spans="2:28">
      <c r="B24" s="115" t="s">
        <v>44</v>
      </c>
      <c r="C24" s="108"/>
      <c r="D24" s="111"/>
      <c r="E24" s="111">
        <f>Assembly!H96</f>
        <v>2.3923421310922736E-2</v>
      </c>
      <c r="F24" s="120">
        <f>E24</f>
        <v>2.3923421310922736E-2</v>
      </c>
    </row>
    <row r="25" spans="2:28">
      <c r="B25" s="121" t="s">
        <v>40</v>
      </c>
      <c r="C25" s="108"/>
      <c r="D25" s="361"/>
      <c r="E25" s="122">
        <f>Assembly!H97</f>
        <v>1.2087072963698577E-2</v>
      </c>
      <c r="F25" s="123">
        <f>E25-Assembly!H85-Assembly!H86-Assembly!H88-Assembly!H89-'Machined Part #1'!I54-'Machined Part #1'!I58-'Pacific Quote #2'!I50-'Pacific Quote #2'!I54-'Pacific Quote #3'!I50-'Pacific Quote #3'!I54</f>
        <v>1.0287071163696777E-2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-8.9859390111364013E-2</v>
      </c>
      <c r="F26" s="120">
        <f>F22-F23-F24-F25</f>
        <v>-8.8059388311362216E-2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-8.9859390111364013E-2</v>
      </c>
      <c r="F28" s="120">
        <f>F26-F27</f>
        <v>-8.8059388311362216E-2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5.3848895836742711E-2</v>
      </c>
      <c r="F34" s="395">
        <f>'Machined Part #1'!I55+'Machined Part #1'!I56+'Machined Part #1'!I57</f>
        <v>2.3923421310922736E-2</v>
      </c>
      <c r="G34" s="468">
        <f>'Machined Part #1'!I63+'Machined Part #1'!I54+'Machined Part #1'!I58</f>
        <v>1.2087072963698577E-2</v>
      </c>
      <c r="H34" s="327">
        <f>'Machined Part #1'!I64</f>
        <v>8.9859390111364013E-2</v>
      </c>
      <c r="I34" s="327"/>
      <c r="J34" s="844">
        <f t="shared" ref="J34:J43" si="1">$H34</f>
        <v>8.9859390111364013E-2</v>
      </c>
      <c r="K34" s="812"/>
      <c r="L34" s="327"/>
      <c r="M34" s="327">
        <f t="shared" ref="M34:M43" si="2">$H34</f>
        <v>8.9859390111364013E-2</v>
      </c>
      <c r="N34" s="812"/>
      <c r="O34" s="327"/>
      <c r="P34" s="327">
        <f t="shared" ref="P34:P43" si="3">$H34</f>
        <v>8.9859390111364013E-2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8.9859390111364013E-2</v>
      </c>
      <c r="I44" s="467"/>
      <c r="J44" s="847">
        <f>SUM(J34:J43)</f>
        <v>8.9859390111364013E-2</v>
      </c>
      <c r="K44" s="814"/>
      <c r="L44" s="467"/>
      <c r="M44" s="467">
        <f>SUM(M34:M43)</f>
        <v>8.9859390111364013E-2</v>
      </c>
      <c r="N44" s="814"/>
      <c r="O44" s="467"/>
      <c r="P44" s="467">
        <f>SUM(P34:P43)</f>
        <v>8.9859390111364013E-2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5.3848895836742711E-2</v>
      </c>
      <c r="I95" s="478"/>
      <c r="J95" s="862">
        <f>J65+SUM(F46:F55)+SUM(F34:F43)+J32</f>
        <v>2.3923421310922736E-2</v>
      </c>
      <c r="K95" s="817"/>
      <c r="L95" s="478"/>
      <c r="M95" s="478">
        <f>M65+SUM(G46:G55)+SUM(G34:G43)+M32</f>
        <v>1.2087072963698577E-2</v>
      </c>
      <c r="N95" s="817"/>
      <c r="O95" s="478"/>
      <c r="P95" s="478">
        <f>P65+SUM(H46:H55)+SUM(H34:H43)+P32</f>
        <v>8.9859390111364013E-2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2.3923421310922736E-2</v>
      </c>
      <c r="I96" s="397"/>
      <c r="J96" s="863">
        <f>J80+SUM(G46:G55)+SUM(G34:G43)</f>
        <v>1.2087072963698577E-2</v>
      </c>
      <c r="K96" s="823"/>
      <c r="L96" s="397"/>
      <c r="M96" s="397">
        <f>M80+SUM(H46:H55)+SUM(H34:H43)</f>
        <v>8.9859390111364013E-2</v>
      </c>
      <c r="N96" s="823"/>
      <c r="O96" s="397"/>
      <c r="P96" s="397">
        <f>P80+SUM(J46:J55)+SUM(J34:J43)</f>
        <v>8.9859390111364013E-2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1.2087072963698577E-2</v>
      </c>
      <c r="I97" s="326"/>
      <c r="J97" s="864">
        <f>J81+SUM(H46:H55)+SUM(H34:H43)+J91</f>
        <v>8.9859390111364013E-2</v>
      </c>
      <c r="K97" s="816"/>
      <c r="L97" s="326"/>
      <c r="M97" s="326">
        <f>M81+SUM(J46:J55)+SUM(J34:J43)+M91</f>
        <v>8.9859390111364013E-2</v>
      </c>
      <c r="N97" s="816"/>
      <c r="O97" s="326"/>
      <c r="P97" s="326">
        <f>P81+SUM(M46:M55)+SUM(M34:M43)+P91</f>
        <v>8.9859390111364013E-2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8.9859390111364013E-2</v>
      </c>
      <c r="I99" s="360"/>
      <c r="J99" s="866">
        <f>SUM(J95:J98)</f>
        <v>0.12586988438598534</v>
      </c>
      <c r="K99" s="818"/>
      <c r="L99" s="360"/>
      <c r="M99" s="360">
        <f>SUM(M95:M98)</f>
        <v>0.19180585318642659</v>
      </c>
      <c r="N99" s="818"/>
      <c r="O99" s="360"/>
      <c r="P99" s="360">
        <f>SUM(P95:P98)</f>
        <v>0.26957817033409204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2014-07-07T15:39:34Z</dcterms:modified>
</cp:coreProperties>
</file>