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D41" i="26" s="1"/>
  <c r="D43" i="26" s="1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5"/>
  <c r="D43" i="25" s="1"/>
  <c r="T19" i="25"/>
  <c r="D41" i="23"/>
  <c r="D43" i="23" s="1"/>
  <c r="T19" i="23"/>
  <c r="D41" i="22"/>
  <c r="D43" i="22" s="1"/>
  <c r="T19" i="22"/>
  <c r="J73" i="6"/>
  <c r="J51" i="6"/>
  <c r="H56" i="1"/>
  <c r="T19" i="26" l="1"/>
  <c r="T19" i="24"/>
  <c r="O21" i="24" s="1"/>
  <c r="V50" i="24" s="1"/>
  <c r="D44" i="24" s="1"/>
  <c r="D45" i="24" s="1"/>
  <c r="D60" i="24" s="1"/>
  <c r="I49" i="24" s="1"/>
  <c r="E39" i="1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D42" i="24" l="1"/>
  <c r="P50" i="28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D22" i="10" l="1"/>
  <c r="I60" i="28"/>
  <c r="H43" i="1" s="1"/>
  <c r="P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J43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6" i="6"/>
  <c r="Q20" i="6"/>
  <c r="Q147" i="6" s="1"/>
  <c r="L20" i="6"/>
  <c r="L152" i="6" s="1"/>
  <c r="P20" i="6"/>
  <c r="P69" i="6" s="1"/>
  <c r="P94" i="6" s="1"/>
  <c r="L58" i="6"/>
  <c r="H84" i="6"/>
  <c r="I93" i="6"/>
  <c r="I95" i="6"/>
  <c r="M20" i="6"/>
  <c r="M73" i="6" s="1"/>
  <c r="O20" i="6"/>
  <c r="O147" i="6" s="1"/>
  <c r="I83" i="6"/>
  <c r="J92" i="6"/>
  <c r="J94" i="6"/>
  <c r="L148" i="6"/>
  <c r="L77" i="6"/>
  <c r="L51" i="6"/>
  <c r="L143" i="6"/>
  <c r="L153" i="6"/>
  <c r="L147" i="6"/>
  <c r="L69" i="6"/>
  <c r="L95" i="6" s="1"/>
  <c r="H60" i="1"/>
  <c r="H61" i="1"/>
  <c r="H62" i="1"/>
  <c r="H63" i="1"/>
  <c r="H64" i="1"/>
  <c r="E31" i="5"/>
  <c r="F31" i="5" s="1"/>
  <c r="I91" i="6" l="1"/>
  <c r="I86" i="6"/>
  <c r="I97" i="6"/>
  <c r="J86" i="6"/>
  <c r="I92" i="6"/>
  <c r="H47" i="6"/>
  <c r="H71" i="6" s="1"/>
  <c r="I94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H101" i="6" l="1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<sst xmlns="http://schemas.openxmlformats.org/spreadsheetml/2006/main" count="3066" uniqueCount="703">
  <si>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</si>
  <si>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</si>
  <si>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</si>
  <si>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</si>
  <si>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</si>
  <si>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</si>
  <si>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</si>
  <si>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</si>
  <si>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</si>
  <si>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</si>
  <si>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</si>
  <si>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</si>
  <si>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</si>
  <si>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</si>
  <si>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</si>
  <si>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</si>
  <si>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</si>
  <si>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</si>
  <si>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</si>
  <si>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</si>
  <si>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</si>
  <si>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</si>
  <si>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</si>
  <si>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</si>
  <si>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</si>
  <si>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</si>
  <si>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</si>
  <si>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</si>
  <si>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</si>
  <si>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</si>
  <si>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</si>
  <si>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</si>
  <si>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</si>
  <si>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</si>
  <si>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</si>
  <si>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</si>
  <si>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</si>
  <si>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</si>
  <si>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</si>
  <si>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</si>
  <si>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</si>
  <si>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</si>
  <si>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</si>
  <si>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</si>
  <si>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</si>
  <si>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</si>
  <si>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</si>
  <si>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</si>
  <si>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</si>
  <si>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</si>
  <si>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</si>
  <si>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</si>
  <si>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</si>
  <si>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</si>
  <si>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</si>
  <si>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</si>
  <si>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</si>
  <si>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</si>
  <si>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</si>
  <si>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</si>
  <si>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</si>
  <si>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</si>
  <si>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</si>
  <si>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</si>
  <si>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</si>
  <si>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</si>
  <si>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</si>
  <si>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</si>
  <si>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</si>
  <si>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</si>
  <si>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</si>
  <si>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</si>
  <si>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</si>
  <si>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</si>
  <si>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</si>
  <si>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</si>
  <si>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</si>
  <si>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</si>
  <si>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</si>
  <si>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</si>
  <si>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</si>
  <si>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</si>
  <si>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</si>
  <si>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</si>
  <si>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</si>
  <si>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</si>
  <si>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</si>
  <si>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</si>
  <si>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</si>
  <si>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</si>
  <si>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</si>
  <si>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</si>
  <si>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</si>
  <si>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</si>
  <si>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</si>
  <si>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</si>
  <si>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</si>
  <si>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</si>
  <si>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</si>
  <si>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</si>
  <si>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</si>
  <si>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</si>
  <si>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</si>
  <si>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</si>
  <si>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</si>
  <si>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</si>
  <si>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</si>
  <si>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</si>
  <si>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</si>
  <si>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</si>
  <si>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</si>
  <si>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</si>
  <si>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</si>
  <si>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</si>
  <si>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</si>
  <si>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</si>
  <si>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</si>
  <si>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</si>
  <si>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</si>
  <si>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</si>
  <si>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</si>
  <si>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</si>
  <si>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</si>
  <si>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</si>
  <si>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</si>
  <si>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</si>
  <si>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</si>
  <si>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</si>
  <si>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</si>
  <si>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</si>
  <si>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</si>
  <si>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</si>
  <si>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</si>
  <si>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</si>
  <si>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</si>
  <si>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</si>
  <si>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</si>
  <si>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</si>
  <si>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</si>
  <si>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</si>
  <si>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</si>
  <si>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</si>
  <si>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</si>
  <si>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</si>
  <si>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</si>
  <si>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</si>
  <si>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</si>
  <si>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</si>
  <si>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</si>
  <si>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</si>
  <si>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</si>
  <si>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</si>
  <si>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</si>
  <si>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</si>
  <si>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</si>
  <si>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</si>
  <si>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</si>
  <si>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</si>
  <si>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</si>
  <si>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</si>
  <si>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</si>
  <si>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</si>
  <si>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</si>
  <si>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</si>
  <si>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</si>
  <si>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</si>
  <si>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</si>
  <si>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</si>
  <si>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</si>
  <si>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</si>
  <si>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</si>
  <si>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</si>
  <si>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</si>
  <si>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</si>
  <si>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</si>
  <si>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</si>
  <si>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</si>
  <si>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</si>
  <si>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</si>
  <si>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</si>
  <si>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</si>
  <si>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</si>
  <si>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</si>
  <si>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</si>
  <si>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</si>
  <si>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</si>
  <si>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</si>
  <si>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</si>
  <si>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</si>
  <si>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</si>
  <si>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</si>
  <si>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</si>
  <si>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</si>
  <si>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</si>
  <si>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</si>
  <si>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</si>
  <si>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</si>
  <si>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</si>
  <si>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</si>
  <si>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</si>
  <si>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</si>
  <si>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</si>
  <si>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</si>
  <si>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</si>
  <si>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</si>
  <si>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</si>
  <si>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</si>
  <si>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</si>
  <si>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</si>
  <si>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</si>
  <si>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</si>
  <si>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</si>
  <si>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</si>
  <si>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</si>
  <si>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</si>
  <si>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</si>
  <si>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</si>
  <si>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</si>
  <si>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</si>
  <si>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</si>
  <si>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</si>
  <si>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</si>
  <si>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</si>
  <si>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</si>
  <si>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</si>
  <si>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</si>
  <si>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</si>
  <si>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</si>
  <si>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</si>
  <si>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</si>
  <si>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</si>
  <si>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</si>
  <si>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</si>
  <si>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</si>
  <si>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</si>
  <si>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</si>
  <si>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</si>
  <si>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</si>
  <si>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</si>
  <si>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</si>
  <si>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</si>
  <si>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</si>
  <si>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</si>
  <si>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</si>
  <si>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</si>
  <si>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</si>
  <si>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</si>
  <si>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</si>
  <si>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</si>
  <si>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</si>
  <si>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</si>
  <si>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</si>
  <si>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</si>
  <si>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</si>
  <si>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</si>
  <si>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</si>
  <si>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</si>
  <si>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</si>
  <si>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</si>
  <si>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</si>
  <si>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</si>
  <si>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</si>
  <si>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</si>
  <si>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</si>
  <si>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</si>
  <si>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</si>
  <si>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</si>
  <si>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</si>
  <si>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</si>
  <si>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</si>
  <si>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</si>
  <si>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</si>
  <si>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</si>
  <si>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</si>
  <si>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</si>
  <si>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</si>
  <si>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</si>
  <si>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</si>
  <si>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</si>
  <si>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</si>
  <si>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</si>
  <si>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</si>
  <si>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</si>
  <si>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</si>
  <si>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</si>
  <si>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</si>
  <si>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</si>
  <si>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</si>
  <si>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</si>
  <si>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</si>
  <si>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</si>
  <si>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</si>
  <si>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</si>
  <si>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</si>
  <si>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</si>
  <si>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</si>
  <si>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</si>
  <si>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</si>
  <si>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</si>
  <si>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</si>
  <si>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</si>
  <si>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</si>
  <si>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</si>
  <si>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</si>
  <si>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</si>
  <si>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</si>
  <si>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</si>
  <si>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</si>
  <si>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</si>
  <si>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</si>
  <si>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</si>
  <si>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</si>
  <si>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</si>
  <si>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</si>
  <si>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</si>
  <si>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</si>
  <si>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</si>
  <si>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</si>
  <si>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</si>
  <si>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</si>
  <si>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</si>
  <si>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</si>
  <si>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</si>
  <si>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</si>
  <si>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</si>
  <si>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</si>
  <si>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</si>
  <si>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</si>
  <si>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</si>
  <si>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</si>
  <si>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</si>
  <si>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</si>
  <si>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</si>
  <si>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</si>
  <si>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</si>
  <si>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</si>
  <si>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</si>
  <si>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</si>
  <si>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</si>
  <si>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</si>
  <si>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</si>
  <si>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</si>
  <si>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</si>
  <si>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</si>
  <si>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</si>
  <si>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</si>
  <si>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</si>
  <si>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</si>
  <si>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</si>
  <si>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</si>
  <si>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</si>
  <si>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</si>
  <si>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</si>
  <si>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</si>
  <si>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</si>
  <si>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</si>
  <si>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</si>
  <si>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</si>
  <si>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</si>
  <si>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</si>
  <si>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</si>
  <si>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</si>
  <si>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</si>
  <si>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</si>
  <si>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</si>
  <si>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</si>
  <si>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</si>
  <si>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</si>
  <si>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</si>
  <si>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</si>
  <si>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</si>
  <si>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</si>
  <si>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</si>
  <si>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</si>
  <si>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</si>
  <si>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</si>
  <si>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</si>
  <si>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</si>
  <si>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</si>
  <si>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</si>
  <si>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</si>
  <si>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</si>
  <si>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</si>
  <si>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</si>
  <si>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</si>
  <si>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</si>
  <si>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</si>
  <si>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</si>
  <si>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</si>
  <si>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</si>
  <si>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</si>
  <si>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</si>
  <si>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</si>
  <si>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</si>
  <si>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</si>
  <si>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</si>
  <si>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</si>
  <si>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</si>
  <si>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</si>
  <si>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</si>
  <si>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</si>
  <si>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</si>
  <si>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</si>
  <si>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</si>
  <si>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</si>
  <si>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</si>
  <si>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</si>
  <si>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</si>
  <si>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</si>
  <si>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</si>
  <si>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</si>
  <si>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</si>
  <si>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</si>
  <si>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</si>
  <si>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</si>
  <si>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</si>
  <si>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</si>
  <si>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</si>
  <si>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</si>
  <si>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</si>
  <si>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</si>
  <si>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</si>
  <si>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</si>
  <si>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</si>
  <si>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</si>
  <si>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</si>
  <si>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</si>
  <si>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</si>
  <si>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</si>
  <si>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</si>
  <si>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</si>
  <si>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</si>
  <si>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</si>
  <si>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</si>
  <si>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</si>
  <si>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</si>
  <si>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</si>
  <si>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</si>
  <si>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</si>
  <si>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</si>
  <si>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</si>
  <si>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</si>
  <si>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</si>
  <si>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</si>
  <si>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</si>
  <si>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</si>
  <si>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</si>
  <si>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</si>
  <si>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</si>
  <si>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</si>
  <si>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</si>
  <si>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</si>
  <si>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</si>
  <si>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</si>
  <si>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</si>
  <si>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</si>
  <si>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</si>
  <si>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</si>
  <si>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</si>
  <si>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</si>
  <si>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</si>
  <si>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</si>
  <si>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</si>
  <si>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</si>
  <si>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</si>
  <si>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</si>
  <si>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</si>
  <si>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</si>
  <si>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</si>
  <si>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</si>
  <si>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</si>
  <si>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</si>
  <si>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</si>
  <si>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</si>
  <si>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</si>
  <si>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</si>
  <si>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</si>
  <si>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</si>
  <si>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</si>
  <si>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</si>
  <si>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</si>
  <si>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</si>
  <si>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</si>
  <si>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</si>
  <si>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</si>
  <si>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</si>
  <si>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</si>
  <si>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</si>
  <si>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</si>
  <si>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</si>
  <si>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</si>
  <si>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</si>
  <si>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</si>
  <si>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</si>
  <si>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</si>
  <si>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</si>
  <si>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</si>
  <si>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</si>
  <si>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</si>
  <si>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</si>
  <si>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</si>
  <si>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</si>
  <si>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</si>
  <si>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</si>
  <si>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</si>
  <si>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</si>
  <si>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</si>
  <si>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</si>
  <si>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</si>
  <si>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</si>
  <si>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</si>
  <si>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</si>
  <si>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</si>
  <si>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</si>
  <si>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</si>
  <si>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</si>
  <si>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</si>
  <si>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</si>
  <si>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</si>
  <si>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</si>
  <si>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</si>
  <si>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</si>
  <si>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</si>
  <si>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</si>
  <si>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</si>
  <si>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</si>
  <si>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</si>
  <si>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</si>
  <si>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</si>
  <si>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</si>
  <si>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</si>
  <si>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</si>
  <si>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</si>
  <si>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</si>
  <si>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</si>
  <si>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</si>
  <si>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</si>
  <si>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</si>
  <si>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</si>
  <si>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</si>
  <si>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</si>
  <si>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</si>
  <si>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</si>
  <si>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</si>
  <si>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</si>
  <si>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</si>
  <si>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</si>
  <si>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</si>
  <si>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</si>
  <si>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</si>
  <si>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</si>
  <si>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</si>
  <si>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</si>
  <si>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</si>
  <si>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</si>
  <si>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</si>
  <si>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</si>
  <si>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</si>
  <si>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</si>
  <si>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</si>
  <si>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</si>
  <si>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</si>
  <si>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</si>
  <si>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</si>
  <si>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</si>
  <si>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</si>
  <si>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</si>
  <si>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</si>
  <si>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</si>
  <si>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</si>
  <si>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</si>
  <si>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</si>
  <si>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</si>
  <si>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</si>
  <si>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</si>
  <si>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</si>
  <si>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</si>
  <si>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</si>
  <si>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</si>
  <si>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</si>
  <si>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</si>
  <si>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</si>
  <si>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</si>
  <si>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</si>
  <si>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</si>
  <si>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</si>
  <si>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</si>
  <si>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</si>
  <si>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</si>
  <si>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</si>
  <si>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</si>
  <si>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</si>
  <si>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</si>
  <si>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</si>
  <si>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</si>
  <si>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</si>
  <si>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</si>
  <si>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</si>
  <si>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</si>
  <si>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</si>
  <si>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</si>
  <si>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</si>
  <si>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</si>
  <si>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</si>
  <si>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</si>
  <si>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</si>
  <si>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</si>
  <si>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</si>
  <si>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</si>
  <si>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</si>
  <si>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</si>
  <si>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</si>
  <si>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</si>
  <si>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</si>
  <si>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</si>
  <si>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</si>
  <si>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</si>
  <si>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</si>
  <si>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</si>
  <si>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</si>
  <si>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</si>
  <si>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</si>
  <si>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</si>
  <si>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</si>
  <si>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</si>
  <si>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</si>
  <si>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</si>
  <si>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</si>
  <si>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</si>
  <si>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</si>
  <si>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</si>
  <si>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</si>
  <si>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</si>
  <si>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</si>
  <si>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</si>
  <si>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</si>
  <si>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</si>
  <si>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</si>
  <si>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</si>
  <si>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</si>
  <si>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</si>
  <si>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</si>
  <si>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</si>
  <si>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</si>
  <si>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</si>
  <si>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</si>
  <si>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</si>
  <si>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</si>
  <si>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</si>
  <si>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</si>
  <si>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</si>
  <si>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</si>
  <si>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</si>
  <si>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</si>
  <si>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</si>
  <si>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</si>
  <si>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</si>
  <si>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</si>
  <si>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</si>
  <si>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</si>
  <si>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</si>
  <si>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</si>
  <si>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</si>
  <si>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</si>
  <si>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</si>
  <si>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</si>
  <si>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</si>
  <si>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</si>
  <si>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</si>
  <si>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</si>
  <si>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</si>
  <si>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</si>
  <si>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</si>
  <si>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</si>
  <si>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</si>
  <si>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</si>
  <si>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</si>
  <si>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</si>
  <si>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</si>
  <si>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</si>
  <si>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</si>
  <si>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</si>
  <si>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</si>
  <si>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</si>
  <si>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</si>
  <si>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</si>
  <si>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</si>
  <si>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</si>
  <si>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</si>
  <si>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</si>
  <si>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</si>
  <si>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</si>
  <si>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</si>
  <si>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</si>
  <si>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</si>
  <si>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</si>
  <si>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</si>
  <si>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</si>
  <si>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</si>
  <si>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</si>
  <si>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</si>
  <si>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M40070</t>
  </si>
  <si>
    <t>M40070-10   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</si>
</sst>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O31" sqref="O31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5" t="s">
        <v>702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M40070-10   2"</v>
      </c>
      <c r="Q5" s="348"/>
      <c r="R5" s="226"/>
      <c r="S5" s="226"/>
      <c r="T5" s="226"/>
      <c r="U5" s="349" t="s">
        <v>16</v>
      </c>
      <c r="V5" s="921">
        <f ca="1" xml:space="preserve"> TODAY()</f>
        <v>41746</v>
      </c>
      <c r="W5" s="158"/>
      <c r="X5" s="158"/>
      <c r="Y5" s="158"/>
    </row>
    <row r="6" spans="1:29" ht="18.75" thickBot="1" x14ac:dyDescent="0.3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10">
        <v>1</v>
      </c>
      <c r="B8" s="983" t="s">
        <v>317</v>
      </c>
      <c r="C8" s="985" t="s">
        <v>23</v>
      </c>
      <c r="D8" s="98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10"/>
      <c r="B9" s="984"/>
      <c r="C9" s="986"/>
      <c r="D9" s="987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10"/>
      <c r="B11" s="984"/>
      <c r="C11" s="986"/>
      <c r="D11" s="987"/>
      <c r="E11" s="204"/>
      <c r="F11" s="444"/>
      <c r="G11" s="200" t="s">
        <v>311</v>
      </c>
      <c r="H11" s="176"/>
      <c r="I11" s="446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10"/>
      <c r="B12" s="984"/>
      <c r="C12" s="986"/>
      <c r="D12" s="98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790">
        <v>1.1599999999999999</v>
      </c>
      <c r="P13" s="158"/>
      <c r="Q13" s="967" t="s">
        <v>312</v>
      </c>
      <c r="R13" s="966"/>
      <c r="S13" s="982">
        <f>+C20</f>
        <v>1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10"/>
      <c r="B14" s="984"/>
      <c r="C14" s="986"/>
      <c r="D14" s="98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10">
        <v>2</v>
      </c>
      <c r="B15" s="983" t="s">
        <v>306</v>
      </c>
      <c r="C15" s="985" t="s">
        <v>305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8"/>
      <c r="N15" s="252"/>
      <c r="O15" s="791">
        <v>0.125</v>
      </c>
      <c r="P15" s="158"/>
      <c r="Q15" s="967" t="s">
        <v>308</v>
      </c>
      <c r="R15" s="966"/>
      <c r="S15" s="790">
        <v>5.5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10"/>
      <c r="B16" s="984"/>
      <c r="C16" s="986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10"/>
      <c r="B17" s="984"/>
      <c r="C17" s="986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358.59925976091478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2" t="s">
        <v>304</v>
      </c>
      <c r="R17" s="1003"/>
      <c r="S17" s="255">
        <f>+D23</f>
        <v>38.285251050502467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90">
        <f>SUM(O13:O16)</f>
        <v>1.3049999999999999</v>
      </c>
      <c r="P18" s="158"/>
      <c r="Q18" s="967" t="s">
        <v>302</v>
      </c>
      <c r="R18" s="968"/>
      <c r="S18" s="966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1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3.3700571518349785E-2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7" t="s">
        <v>299</v>
      </c>
      <c r="R20" s="966"/>
      <c r="S20" s="252">
        <f>IF(ISERROR(T18/O22),"",T18/O22)</f>
        <v>104.04928254826835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4" t="s">
        <v>691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3.1904375875418722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6"/>
      <c r="N22" s="235"/>
      <c r="O22" s="250">
        <f>O18*(1+O20)</f>
        <v>1.3310999999999999</v>
      </c>
      <c r="P22" s="158"/>
      <c r="Q22" s="967" t="s">
        <v>296</v>
      </c>
      <c r="R22" s="968"/>
      <c r="S22" s="968"/>
      <c r="T22" s="203">
        <f>IF(S20="",,S20 - 1)</f>
        <v>103.04928254826835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38.285251050502467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699</v>
      </c>
      <c r="M24" s="981"/>
      <c r="N24" s="981"/>
      <c r="O24" s="920">
        <f>IF(ISERROR(S17/T22),,S17/T22)</f>
        <v>0.37152370306478971</v>
      </c>
      <c r="P24" s="243" t="s">
        <v>22</v>
      </c>
      <c r="Q24" s="956" t="s">
        <v>692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 x14ac:dyDescent="0.25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289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20">
        <v>8</v>
      </c>
      <c r="B28" s="1022" t="s">
        <v>676</v>
      </c>
      <c r="C28" s="985" t="s">
        <v>284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20"/>
      <c r="B29" s="1022"/>
      <c r="C29" s="986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20"/>
      <c r="B30" s="1022"/>
      <c r="C30" s="986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1027" t="s">
        <v>701</v>
      </c>
      <c r="N30" s="1027"/>
      <c r="O30" s="922">
        <v>0.1246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0.24692370306478972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20"/>
      <c r="B33" s="1022"/>
      <c r="C33" s="986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20"/>
      <c r="B34" s="1022"/>
      <c r="C34" s="986"/>
      <c r="D34" s="1025"/>
      <c r="E34" s="157"/>
      <c r="F34" s="307">
        <v>47</v>
      </c>
      <c r="G34" s="1007" t="s">
        <v>685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 x14ac:dyDescent="0.25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926">
        <v>7.8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461.53846153846155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415.38461538461542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6</v>
      </c>
      <c r="P44" s="214"/>
      <c r="Q44" s="967" t="s">
        <v>269</v>
      </c>
      <c r="R44" s="966"/>
      <c r="S44" s="215">
        <f>T22*O44</f>
        <v>618.29569528961008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104.04928254826835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3323.0769230769233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103.04928254826835</v>
      </c>
      <c r="E47" s="157"/>
      <c r="F47" s="444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4.3745755443443484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117.63656317689531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65.618633165165221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0.37152370306478971</v>
      </c>
      <c r="E49" s="157"/>
      <c r="F49" s="444">
        <v>57</v>
      </c>
      <c r="G49" s="171" t="s">
        <v>254</v>
      </c>
      <c r="H49" s="281"/>
      <c r="I49" s="207"/>
      <c r="K49" s="158"/>
      <c r="L49" s="972" t="s">
        <v>686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6.9230769230769234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0.78019977643605842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687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414.38136683483481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2868.7940780873182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960"/>
      <c r="G52" s="961"/>
      <c r="H52" s="961"/>
      <c r="I52" s="962"/>
      <c r="K52" s="158"/>
      <c r="L52" s="965" t="s">
        <v>688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358.59925976091478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0.6371631507561144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3" t="s">
        <v>248</v>
      </c>
      <c r="M54" s="1034"/>
      <c r="N54" s="1034"/>
      <c r="O54" s="1035"/>
      <c r="P54" s="963">
        <f>U52</f>
        <v>358.59925976091478</v>
      </c>
      <c r="Q54" s="964"/>
      <c r="R54" s="158"/>
      <c r="S54" s="323" t="s">
        <v>247</v>
      </c>
      <c r="T54" s="324"/>
      <c r="U54" s="324"/>
      <c r="V54" s="347">
        <f>O24</f>
        <v>0.37152370306478971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3.3700571518349785E-2</v>
      </c>
      <c r="L56" s="1033" t="s">
        <v>244</v>
      </c>
      <c r="M56" s="1034"/>
      <c r="N56" s="1034"/>
      <c r="O56" s="1035"/>
      <c r="P56" s="1036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0" t="s">
        <v>349</v>
      </c>
      <c r="M59" s="1032"/>
      <c r="N59"/>
      <c r="O59" s="1030" t="s">
        <v>351</v>
      </c>
      <c r="P59" s="1032"/>
      <c r="Q59"/>
      <c r="R59" s="1030" t="s">
        <v>328</v>
      </c>
      <c r="S59" s="1031"/>
      <c r="T59" s="1031"/>
      <c r="U59" s="1032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0.26006659214535277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0.14303662567994405</v>
      </c>
      <c r="E62" s="146"/>
      <c r="F62" s="304">
        <v>68</v>
      </c>
      <c r="G62" s="180" t="s">
        <v>231</v>
      </c>
      <c r="H62" s="182"/>
      <c r="I62" s="181">
        <f>SUM(I53:I61)</f>
        <v>0.68946906398105479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1.5819926915108615E-2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0.6371631507561144</v>
      </c>
      <c r="E64" s="146"/>
      <c r="F64" s="165">
        <v>70</v>
      </c>
      <c r="G64" s="167" t="s">
        <v>352</v>
      </c>
      <c r="H64" s="166"/>
      <c r="I64" s="162">
        <f>+I63+I62</f>
        <v>0.70528899089616337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1028" t="s">
        <v>335</v>
      </c>
      <c r="M73" s="1029"/>
      <c r="N73" s="150"/>
      <c r="O73" s="1028" t="s">
        <v>334</v>
      </c>
      <c r="P73" s="1029"/>
      <c r="R73" s="1030" t="s">
        <v>333</v>
      </c>
      <c r="S73" s="1031"/>
      <c r="T73" s="1032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41746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41746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 x14ac:dyDescent="0.25">
      <c r="A5" s="734" t="s">
        <v>595</v>
      </c>
      <c r="B5" s="735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2" t="s">
        <v>596</v>
      </c>
    </row>
    <row r="6" spans="1:14" x14ac:dyDescent="0.25">
      <c r="A6" s="736" t="s">
        <v>597</v>
      </c>
      <c r="B6" s="737"/>
      <c r="C6" s="938"/>
      <c r="D6" s="936"/>
      <c r="E6" s="936"/>
      <c r="F6" s="936"/>
      <c r="G6" s="936"/>
      <c r="H6" s="936"/>
      <c r="I6" s="936"/>
      <c r="J6" s="936"/>
      <c r="K6" s="937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8"/>
      <c r="D8" s="936"/>
      <c r="E8" s="936"/>
      <c r="F8" s="936"/>
      <c r="G8" s="936"/>
      <c r="H8" s="936"/>
      <c r="I8" s="936"/>
      <c r="J8" s="936"/>
      <c r="K8" s="937"/>
      <c r="N8" s="732" t="s">
        <v>600</v>
      </c>
    </row>
    <row r="9" spans="1:14" x14ac:dyDescent="0.25">
      <c r="A9" s="734" t="s">
        <v>601</v>
      </c>
      <c r="B9" s="741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2" t="s">
        <v>604</v>
      </c>
      <c r="J11" s="932" t="s">
        <v>605</v>
      </c>
      <c r="K11" s="932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3"/>
      <c r="J12" s="933"/>
      <c r="K12" s="933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4"/>
      <c r="J13" s="934"/>
      <c r="K13" s="934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 x14ac:dyDescent="0.25">
      <c r="A42" s="930" t="s">
        <v>616</v>
      </c>
      <c r="B42" s="930"/>
      <c r="C42" s="930"/>
      <c r="D42" s="930"/>
      <c r="E42" s="930"/>
      <c r="F42" s="930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1" t="s">
        <v>617</v>
      </c>
      <c r="B43" s="931"/>
      <c r="C43" s="931"/>
      <c r="D43" s="931"/>
      <c r="E43" s="931"/>
      <c r="F43" s="931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1" t="s">
        <v>618</v>
      </c>
      <c r="B44" s="931"/>
      <c r="C44" s="931"/>
      <c r="D44" s="931"/>
      <c r="E44" s="931"/>
      <c r="F44" s="931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1" t="s">
        <v>619</v>
      </c>
      <c r="B45" s="931"/>
      <c r="C45" s="931"/>
      <c r="D45" s="931"/>
      <c r="E45" s="931"/>
      <c r="F45" s="931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27" t="s">
        <v>620</v>
      </c>
      <c r="B46" s="927"/>
      <c r="C46" s="927"/>
      <c r="D46" s="927"/>
      <c r="E46" s="927"/>
      <c r="F46" s="927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27" t="s">
        <v>621</v>
      </c>
      <c r="B47" s="927"/>
      <c r="C47" s="927"/>
      <c r="D47" s="927"/>
      <c r="E47" s="927"/>
      <c r="F47" s="927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27" t="s">
        <v>622</v>
      </c>
      <c r="B48" s="927"/>
      <c r="C48" s="927"/>
      <c r="D48" s="927"/>
      <c r="E48" s="927"/>
      <c r="F48" s="927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9">
        <f>+'Internal Sign Off'!C4</f>
        <v>0</v>
      </c>
      <c r="B7" s="939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0"/>
      <c r="D4" s="941"/>
      <c r="E4" s="941"/>
      <c r="F4" s="942"/>
    </row>
    <row r="5" spans="1:11" ht="21.75" customHeight="1" x14ac:dyDescent="0.2">
      <c r="B5" s="107" t="s">
        <v>34</v>
      </c>
      <c r="C5" s="940"/>
      <c r="D5" s="941"/>
      <c r="E5" s="941"/>
      <c r="F5" s="942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0"/>
      <c r="D7" s="941"/>
      <c r="E7" s="941"/>
      <c r="F7" s="942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0.65177853537149899</v>
      </c>
      <c r="F23" s="120">
        <f>E23</f>
        <v>0.65177853537149899</v>
      </c>
    </row>
    <row r="24" spans="2:28" x14ac:dyDescent="0.2">
      <c r="B24" s="115" t="s">
        <v>44</v>
      </c>
      <c r="C24" s="108"/>
      <c r="D24" s="111"/>
      <c r="E24" s="111">
        <f>Assembly!H96</f>
        <v>3.6790527709554918E-2</v>
      </c>
      <c r="F24" s="120">
        <f>E24</f>
        <v>3.6790527709554918E-2</v>
      </c>
    </row>
    <row r="25" spans="2:28" x14ac:dyDescent="0.2">
      <c r="B25" s="121" t="s">
        <v>40</v>
      </c>
      <c r="C25" s="108"/>
      <c r="D25" s="361"/>
      <c r="E25" s="122">
        <f>Assembly!H97</f>
        <v>1.6719927815109517E-2</v>
      </c>
      <c r="F25" s="123">
        <f>E25-Assembly!H85-Assembly!H86-Assembly!H88-Assembly!H89-'Machined Part #1'!I54-'Machined Part #1'!I58-'Pacific Quote #2'!I50-'Pacific Quote #2'!I54-'Pacific Quote #3'!I50-'Pacific Quote #3'!I54</f>
        <v>1.5819926915108619E-2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-0.70528899089616348</v>
      </c>
      <c r="F26" s="120">
        <f>F22-F23-F24-F25</f>
        <v>-0.70438898999616251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-0.70528899089616348</v>
      </c>
      <c r="F28" s="120">
        <f>F26-F27</f>
        <v>-0.70438898999616251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0.65177853537149899</v>
      </c>
      <c r="F34" s="396">
        <f>'Machined Part #1'!I55+'Machined Part #1'!I56+'Machined Part #1'!I57</f>
        <v>3.6790527709554918E-2</v>
      </c>
      <c r="G34" s="469">
        <f>'Machined Part #1'!I63+'Machined Part #1'!I54+'Machined Part #1'!I58</f>
        <v>1.6719927815109517E-2</v>
      </c>
      <c r="H34" s="327">
        <f>'Machined Part #1'!I64</f>
        <v>0.70528899089616337</v>
      </c>
      <c r="I34" s="327"/>
      <c r="J34" s="845">
        <f t="shared" ref="J34:J43" si="1">$H34</f>
        <v>0.70528899089616337</v>
      </c>
      <c r="K34" s="813"/>
      <c r="L34" s="327"/>
      <c r="M34" s="327">
        <f t="shared" ref="M34:M43" si="2">$H34</f>
        <v>0.70528899089616337</v>
      </c>
      <c r="N34" s="813"/>
      <c r="O34" s="327"/>
      <c r="P34" s="327">
        <f t="shared" ref="P34:P43" si="3">$H34</f>
        <v>0.70528899089616337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0.70528899089616337</v>
      </c>
      <c r="I44" s="468"/>
      <c r="J44" s="848">
        <f>SUM(J34:J43)</f>
        <v>0.70528899089616337</v>
      </c>
      <c r="K44" s="815"/>
      <c r="L44" s="468"/>
      <c r="M44" s="468">
        <f>SUM(M34:M43)</f>
        <v>0.70528899089616337</v>
      </c>
      <c r="N44" s="815"/>
      <c r="O44" s="468"/>
      <c r="P44" s="468">
        <f>SUM(P34:P43)</f>
        <v>0.70528899089616337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0.65177853537149899</v>
      </c>
      <c r="I95" s="479"/>
      <c r="J95" s="863">
        <f>J65+SUM(F46:F55)+SUM(F34:F43)+J32</f>
        <v>3.6790527709554918E-2</v>
      </c>
      <c r="K95" s="818"/>
      <c r="L95" s="479"/>
      <c r="M95" s="479">
        <f>M65+SUM(G46:G55)+SUM(G34:G43)+M32</f>
        <v>1.6719927815109517E-2</v>
      </c>
      <c r="N95" s="818"/>
      <c r="O95" s="479"/>
      <c r="P95" s="479">
        <f>P65+SUM(H46:H55)+SUM(H34:H43)+P32</f>
        <v>0.70528899089616337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3.6790527709554918E-2</v>
      </c>
      <c r="I96" s="398"/>
      <c r="J96" s="864">
        <f>J80+SUM(G46:G55)+SUM(G34:G43)</f>
        <v>1.6719927815109517E-2</v>
      </c>
      <c r="K96" s="824"/>
      <c r="L96" s="398"/>
      <c r="M96" s="398">
        <f>M80+SUM(H46:H55)+SUM(H34:H43)</f>
        <v>0.70528899089616337</v>
      </c>
      <c r="N96" s="824"/>
      <c r="O96" s="398"/>
      <c r="P96" s="398">
        <f>P80+SUM(J46:J55)+SUM(J34:J43)</f>
        <v>0.70528899089616337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1.6719927815109517E-2</v>
      </c>
      <c r="I97" s="326"/>
      <c r="J97" s="865">
        <f>J81+SUM(H46:H55)+SUM(H34:H43)+J91</f>
        <v>0.70528899089616337</v>
      </c>
      <c r="K97" s="817"/>
      <c r="L97" s="326"/>
      <c r="M97" s="326">
        <f>M81+SUM(J46:J55)+SUM(J34:J43)+M91</f>
        <v>0.70528899089616337</v>
      </c>
      <c r="N97" s="817"/>
      <c r="O97" s="326"/>
      <c r="P97" s="326">
        <f>P81+SUM(M46:M55)+SUM(M34:M43)+P91</f>
        <v>0.70528899089616337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0.70528899089616348</v>
      </c>
      <c r="I99" s="360"/>
      <c r="J99" s="867">
        <f>SUM(J95:J98)</f>
        <v>0.75879944642082786</v>
      </c>
      <c r="K99" s="819"/>
      <c r="L99" s="360"/>
      <c r="M99" s="360">
        <f>SUM(M95:M98)</f>
        <v>1.4272979096074363</v>
      </c>
      <c r="N99" s="819"/>
      <c r="O99" s="360"/>
      <c r="P99" s="360">
        <f>SUM(P95:P98)</f>
        <v>2.1158669726884902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2012-09-25T16:12:10Z</cp:lastPrinted>
  <dcterms:created xsi:type="dcterms:W3CDTF">1996-10-14T23:33:28Z</dcterms:created>
  <dcterms:modified xsi:type="dcterms:W3CDTF">2014-04-17T17:42:30Z</dcterms:modified>
</cp:coreProperties>
</file>