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<sst xmlns="http://schemas.openxmlformats.org/spreadsheetml/2006/main" count="3068" uniqueCount="706">
  <si>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</si>
  <si>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</si>
  <si>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</si>
  <si>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</si>
  <si>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</si>
  <si>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</si>
  <si>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</si>
  <si>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</si>
  <si>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</si>
  <si>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</si>
  <si>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</si>
  <si>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</si>
  <si>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</si>
  <si>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</si>
  <si>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</si>
  <si>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</si>
  <si>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</si>
  <si>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</si>
  <si>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</si>
  <si>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</si>
  <si>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</si>
  <si>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</si>
  <si>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</si>
  <si>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</si>
  <si>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</si>
  <si>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</si>
  <si>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</si>
  <si>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</si>
  <si>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</si>
  <si>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</si>
  <si>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</si>
  <si>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</si>
  <si>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</si>
  <si>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</si>
  <si>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</si>
  <si>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</si>
  <si>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</si>
  <si>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</si>
  <si>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</si>
  <si>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</si>
  <si>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</si>
  <si>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</si>
  <si>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</si>
  <si>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</si>
  <si>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</si>
  <si>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</si>
  <si>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</si>
  <si>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</si>
  <si>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</si>
  <si>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</si>
  <si>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</si>
  <si>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</si>
  <si>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</si>
  <si>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</si>
  <si>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</si>
  <si>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</si>
  <si>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</si>
  <si>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</si>
  <si>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</si>
  <si>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</si>
  <si>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</si>
  <si>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</si>
  <si>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</si>
  <si>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</si>
  <si>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</si>
  <si>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</si>
  <si>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</si>
  <si>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</si>
  <si>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</si>
  <si>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</si>
  <si>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</si>
  <si>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</si>
  <si>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</si>
  <si>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</si>
  <si>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</si>
  <si>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</si>
  <si>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</si>
  <si>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</si>
  <si>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</si>
  <si>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</si>
  <si>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</si>
  <si>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</si>
  <si>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</si>
  <si>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</si>
  <si>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</si>
  <si>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</si>
  <si>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</si>
  <si>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</si>
  <si>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</si>
  <si>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</si>
  <si>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</si>
  <si>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</si>
  <si>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</si>
  <si>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</si>
  <si>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</si>
  <si>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</si>
  <si>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</si>
  <si>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</si>
  <si>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</si>
  <si>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</si>
  <si>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</si>
  <si>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</si>
  <si>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</si>
  <si>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</si>
  <si>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</si>
  <si>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</si>
  <si>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</si>
  <si>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</si>
  <si>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</si>
  <si>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</si>
  <si>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</si>
  <si>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</si>
  <si>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</si>
  <si>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</si>
  <si>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</si>
  <si>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</si>
  <si>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</si>
  <si>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</si>
  <si>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</si>
  <si>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</si>
  <si>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</si>
  <si>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</si>
  <si>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</si>
  <si>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</si>
  <si>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</si>
  <si>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</si>
  <si>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</si>
  <si>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</si>
  <si>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</si>
  <si>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</si>
  <si>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</si>
  <si>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</si>
  <si>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</si>
  <si>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</si>
  <si>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</si>
  <si>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</si>
  <si>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</si>
  <si>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</si>
  <si>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</si>
  <si>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</si>
  <si>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</si>
  <si>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</si>
  <si>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</si>
  <si>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</si>
  <si>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</si>
  <si>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</si>
  <si>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</si>
  <si>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</si>
  <si>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</si>
  <si>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</si>
  <si>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</si>
  <si>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</si>
  <si>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</si>
  <si>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</si>
  <si>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</si>
  <si>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</si>
  <si>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</si>
  <si>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</si>
  <si>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</si>
  <si>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</si>
  <si>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</si>
  <si>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</si>
  <si>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</si>
  <si>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</si>
  <si>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</si>
  <si>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</si>
  <si>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</si>
  <si>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</si>
  <si>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</si>
  <si>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</si>
  <si>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</si>
  <si>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</si>
  <si>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</si>
  <si>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</si>
  <si>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</si>
  <si>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</si>
  <si>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</si>
  <si>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</si>
  <si>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</si>
  <si>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</si>
  <si>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</si>
  <si>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</si>
  <si>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</si>
  <si>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</si>
  <si>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</si>
  <si>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</si>
  <si>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</si>
  <si>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</si>
  <si>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</si>
  <si>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</si>
  <si>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</si>
  <si>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</si>
  <si>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</si>
  <si>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</si>
  <si>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</si>
  <si>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</si>
  <si>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</si>
  <si>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</si>
  <si>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</si>
  <si>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</si>
  <si>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</si>
  <si>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</si>
  <si>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</si>
  <si>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</si>
  <si>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</si>
  <si>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</si>
  <si>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</si>
  <si>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</si>
  <si>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</si>
  <si>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</si>
  <si>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</si>
  <si>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</si>
  <si>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</si>
  <si>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</si>
  <si>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</si>
  <si>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</si>
  <si>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</si>
  <si>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</si>
  <si>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</si>
  <si>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</si>
  <si>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</si>
  <si>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</si>
  <si>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</si>
  <si>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</si>
  <si>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</si>
  <si>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</si>
  <si>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</si>
  <si>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</si>
  <si>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</si>
  <si>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</si>
  <si>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</si>
  <si>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</si>
  <si>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</si>
  <si>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</si>
  <si>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</si>
  <si>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</si>
  <si>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</si>
  <si>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</si>
  <si>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</si>
  <si>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</si>
  <si>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</si>
  <si>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</si>
  <si>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</si>
  <si>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</si>
  <si>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</si>
  <si>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</si>
  <si>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</si>
  <si>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</si>
  <si>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</si>
  <si>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</si>
  <si>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</si>
  <si>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</si>
  <si>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</si>
  <si>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</si>
  <si>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</si>
  <si>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</si>
  <si>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</si>
  <si>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</si>
  <si>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</si>
  <si>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</si>
  <si>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</si>
  <si>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</si>
  <si>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</si>
  <si>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</si>
  <si>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</si>
  <si>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</si>
  <si>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</si>
  <si>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</si>
  <si>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</si>
  <si>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</si>
  <si>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</si>
  <si>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</si>
  <si>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</si>
  <si>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</si>
  <si>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</si>
  <si>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</si>
  <si>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</si>
  <si>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</si>
  <si>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</si>
  <si>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</si>
  <si>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</si>
  <si>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</si>
  <si>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</si>
  <si>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</si>
  <si>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</si>
  <si>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</si>
  <si>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</si>
  <si>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</si>
  <si>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</si>
  <si>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</si>
  <si>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</si>
  <si>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</si>
  <si>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</si>
  <si>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</si>
  <si>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</si>
  <si>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</si>
  <si>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</si>
  <si>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</si>
  <si>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</si>
  <si>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</si>
  <si>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</si>
  <si>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</si>
  <si>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</si>
  <si>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</si>
  <si>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</si>
  <si>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</si>
  <si>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</si>
  <si>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</si>
  <si>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</si>
  <si>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</si>
  <si>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</si>
  <si>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</si>
  <si>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</si>
  <si>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</si>
  <si>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</si>
  <si>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</si>
  <si>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</si>
  <si>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</si>
  <si>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</si>
  <si>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</si>
  <si>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</si>
  <si>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</si>
  <si>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</si>
  <si>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</si>
  <si>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</si>
  <si>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</si>
  <si>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</si>
  <si>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</si>
  <si>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</si>
  <si>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</si>
  <si>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</si>
  <si>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</si>
  <si>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</si>
  <si>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</si>
  <si>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</si>
  <si>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</si>
  <si>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</si>
  <si>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</si>
  <si>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</si>
  <si>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</si>
  <si>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</si>
  <si>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</si>
  <si>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</si>
  <si>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</si>
  <si>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</si>
  <si>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</si>
  <si>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</si>
  <si>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</si>
  <si>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</si>
  <si>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</si>
  <si>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</si>
  <si>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</si>
  <si>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</si>
  <si>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</si>
  <si>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</si>
  <si>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</si>
  <si>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</si>
  <si>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</si>
  <si>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</si>
  <si>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</si>
  <si>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</si>
  <si>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</si>
  <si>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</si>
  <si>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</si>
  <si>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</si>
  <si>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</si>
  <si>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</si>
  <si>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</si>
  <si>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</si>
  <si>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</si>
  <si>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</si>
  <si>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</si>
  <si>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</si>
  <si>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</si>
  <si>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</si>
  <si>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</si>
  <si>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</si>
  <si>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</si>
  <si>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</si>
  <si>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</si>
  <si>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</si>
  <si>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</si>
  <si>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</si>
  <si>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</si>
  <si>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</si>
  <si>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</si>
  <si>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</si>
  <si>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</si>
  <si>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</si>
  <si>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</si>
  <si>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</si>
  <si>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</si>
  <si>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</si>
  <si>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</si>
  <si>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</si>
  <si>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</si>
  <si>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</si>
  <si>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</si>
  <si>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</si>
  <si>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</si>
  <si>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</si>
  <si>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</si>
  <si>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</si>
  <si>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</si>
  <si>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</si>
  <si>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</si>
  <si>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</si>
  <si>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</si>
  <si>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</si>
  <si>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</si>
  <si>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</si>
  <si>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</si>
  <si>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</si>
  <si>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</si>
  <si>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</si>
  <si>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</si>
  <si>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</si>
  <si>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</si>
  <si>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</si>
  <si>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</si>
  <si>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</si>
  <si>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</si>
  <si>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</si>
  <si>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</si>
  <si>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</si>
  <si>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</si>
  <si>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</si>
  <si>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</si>
  <si>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</si>
  <si>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</si>
  <si>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</si>
  <si>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</si>
  <si>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</si>
  <si>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</si>
  <si>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</si>
  <si>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</si>
  <si>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</si>
  <si>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</si>
  <si>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</si>
  <si>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</si>
  <si>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</si>
  <si>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</si>
  <si>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</si>
  <si>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</si>
  <si>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</si>
  <si>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</si>
  <si>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</si>
  <si>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</si>
  <si>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</si>
  <si>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</si>
  <si>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</si>
  <si>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</si>
  <si>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</si>
  <si>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</si>
  <si>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</si>
  <si>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</si>
  <si>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</si>
  <si>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</si>
  <si>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</si>
  <si>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</si>
  <si>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</si>
  <si>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</si>
  <si>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</si>
  <si>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</si>
  <si>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</si>
  <si>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</si>
  <si>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</si>
  <si>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</si>
  <si>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</si>
  <si>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</si>
  <si>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</si>
  <si>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</si>
  <si>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</si>
  <si>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</si>
  <si>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</si>
  <si>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</si>
  <si>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</si>
  <si>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</si>
  <si>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</si>
  <si>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</si>
  <si>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</si>
  <si>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</si>
  <si>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</si>
  <si>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</si>
  <si>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</si>
  <si>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</si>
  <si>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</si>
  <si>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</si>
  <si>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</si>
  <si>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</si>
  <si>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</si>
  <si>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</si>
  <si>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</si>
  <si>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</si>
  <si>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</si>
  <si>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</si>
  <si>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</si>
  <si>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</si>
  <si>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</si>
  <si>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</si>
  <si>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</si>
  <si>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</si>
  <si>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</si>
  <si>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</si>
  <si>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</si>
  <si>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</si>
  <si>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</si>
  <si>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</si>
  <si>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</si>
  <si>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</si>
  <si>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</si>
  <si>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</si>
  <si>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</si>
  <si>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</si>
  <si>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</si>
  <si>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</si>
  <si>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</si>
  <si>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</si>
  <si>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</si>
  <si>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</si>
  <si>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</si>
  <si>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</si>
  <si>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</si>
  <si>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</si>
  <si>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</si>
  <si>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</si>
  <si>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</si>
  <si>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</si>
  <si>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</si>
  <si>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</si>
  <si>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</si>
  <si>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</si>
  <si>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</si>
  <si>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</si>
  <si>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</si>
  <si>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</si>
  <si>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</si>
  <si>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</si>
  <si>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</si>
  <si>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</si>
  <si>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</si>
  <si>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</si>
  <si>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</si>
  <si>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</si>
  <si>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</si>
  <si>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</si>
  <si>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</si>
  <si>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</si>
  <si>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</si>
  <si>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</si>
  <si>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</si>
  <si>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</si>
  <si>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</si>
  <si>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</si>
  <si>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</si>
  <si>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</si>
  <si>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</si>
  <si>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</si>
  <si>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</si>
  <si>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</si>
  <si>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</si>
  <si>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</si>
  <si>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</si>
  <si>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</si>
  <si>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</si>
  <si>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</si>
  <si>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</si>
  <si>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</si>
  <si>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</si>
  <si>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</si>
  <si>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</si>
  <si>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</si>
  <si>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</si>
  <si>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</si>
  <si>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</si>
  <si>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</si>
  <si>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</si>
  <si>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</si>
  <si>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</si>
  <si>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</si>
  <si>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</si>
  <si>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</si>
  <si>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</si>
  <si>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</si>
  <si>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</si>
  <si>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</si>
  <si>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</si>
  <si>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</si>
  <si>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</si>
  <si>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</si>
  <si>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</si>
  <si>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</si>
  <si>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</si>
  <si>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</si>
  <si>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</si>
  <si>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</si>
  <si>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</si>
  <si>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</si>
  <si>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</si>
  <si>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</si>
  <si>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</si>
  <si>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</si>
  <si>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</si>
  <si>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</si>
  <si>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</si>
  <si>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</si>
  <si>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</si>
  <si>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</si>
  <si>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</si>
  <si>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</si>
  <si>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</si>
  <si>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</si>
  <si>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</si>
  <si>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</si>
  <si>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</si>
  <si>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</si>
  <si>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</si>
  <si>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</si>
  <si>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</si>
  <si>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</si>
  <si>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</si>
  <si>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</si>
  <si>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</si>
  <si>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</si>
  <si>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</si>
  <si>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</si>
  <si>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</si>
  <si>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</si>
  <si>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</si>
  <si>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</si>
  <si>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</si>
  <si>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</si>
  <si>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</si>
  <si>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</si>
  <si>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</si>
  <si>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</si>
  <si>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</si>
  <si>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</si>
  <si>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</si>
  <si>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</si>
  <si>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</si>
  <si>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</si>
  <si>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</si>
  <si>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</si>
  <si>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</si>
  <si>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</si>
  <si>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</si>
  <si>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</si>
  <si>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</si>
  <si>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</si>
  <si>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</si>
  <si>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</si>
  <si>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</si>
  <si>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</si>
  <si>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</si>
  <si>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</si>
  <si>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</si>
  <si>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</si>
  <si>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</si>
  <si>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</si>
  <si>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</si>
  <si>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</si>
  <si>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</si>
  <si>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</si>
  <si>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</si>
  <si>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</si>
  <si>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</si>
  <si>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</si>
  <si>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</si>
  <si>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</si>
  <si>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</si>
  <si>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</si>
  <si>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</si>
  <si>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</si>
  <si>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</si>
  <si>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</si>
  <si>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</si>
  <si>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</si>
  <si>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</si>
  <si>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</si>
  <si>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</si>
  <si>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</si>
  <si>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</si>
  <si>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</si>
  <si>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</si>
  <si>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</si>
  <si>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</si>
  <si>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</si>
  <si>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</si>
  <si>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</si>
  <si>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</si>
  <si>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</si>
  <si>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</si>
  <si>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</si>
  <si>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</si>
  <si>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</si>
  <si>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</si>
  <si>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</si>
  <si>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</si>
  <si>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</si>
  <si>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</si>
  <si>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</si>
  <si>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</si>
  <si>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</si>
  <si>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NL2515    Dvnpt</t>
  </si>
  <si>
    <t>NL2515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</si>
</sst>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2" fontId="0" fillId="5" borderId="15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N37" sqref="N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3" t="s">
        <v>704</v>
      </c>
      <c r="D5" s="1004"/>
      <c r="E5" s="1005"/>
      <c r="F5" s="1005"/>
      <c r="G5" s="100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NL2515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41779</v>
      </c>
      <c r="W5" s="158"/>
      <c r="X5" s="158"/>
      <c r="Y5" s="158"/>
    </row>
    <row r="6" spans="1:29" ht="18.75" thickBot="1">
      <c r="A6" s="972" t="s">
        <v>21</v>
      </c>
      <c r="B6" s="973"/>
      <c r="C6" s="973"/>
      <c r="D6" s="974"/>
      <c r="E6" s="263"/>
      <c r="F6" s="972" t="s">
        <v>320</v>
      </c>
      <c r="G6" s="973"/>
      <c r="H6" s="973"/>
      <c r="I6" s="974"/>
      <c r="J6" s="158"/>
      <c r="K6" s="158"/>
      <c r="L6" s="1014" t="s">
        <v>321</v>
      </c>
      <c r="M6" s="1015"/>
      <c r="N6" s="1015"/>
      <c r="O6" s="1015"/>
      <c r="P6" s="1015"/>
      <c r="Q6" s="1015"/>
      <c r="R6" s="1015"/>
      <c r="S6" s="1015"/>
      <c r="T6" s="1015"/>
      <c r="U6" s="1015"/>
      <c r="V6" s="101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2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3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3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3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9" t="s">
        <v>314</v>
      </c>
      <c r="N11" s="1010"/>
      <c r="O11" s="1010"/>
      <c r="P11" s="1010"/>
      <c r="Q11" s="101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3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3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7" t="s">
        <v>313</v>
      </c>
      <c r="M13" s="1008"/>
      <c r="N13" s="253"/>
      <c r="O13" s="789">
        <v>0.31</v>
      </c>
      <c r="P13" s="158"/>
      <c r="Q13" s="997" t="s">
        <v>312</v>
      </c>
      <c r="R13" s="968"/>
      <c r="S13" s="1017">
        <f>+C20</f>
        <v>0.4375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3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2" t="s">
        <v>343</v>
      </c>
      <c r="D15" s="97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6" t="s">
        <v>309</v>
      </c>
      <c r="M15" s="967"/>
      <c r="N15" s="252"/>
      <c r="O15" s="790">
        <v>6.2E-2</v>
      </c>
      <c r="P15" s="158"/>
      <c r="Q15" s="997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3"/>
      <c r="D16" s="979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3"/>
      <c r="D17" s="979"/>
      <c r="E17" s="204"/>
      <c r="F17" s="443">
        <v>37</v>
      </c>
      <c r="G17" s="204" t="s">
        <v>452</v>
      </c>
      <c r="H17" s="318"/>
      <c r="I17" s="451">
        <f>IF(OR(C28="HS",C28="HL"),T30,U52)</f>
        <v>957.82898348273329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2" t="s">
        <v>304</v>
      </c>
      <c r="R17" s="1013"/>
      <c r="S17" s="255">
        <f>+D23</f>
        <v>6.6457938217431458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3"/>
      <c r="D18" s="97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7" t="s">
        <v>303</v>
      </c>
      <c r="M18" s="1008"/>
      <c r="N18" s="252"/>
      <c r="O18" s="789">
        <f>SUM(O13:O16)</f>
        <v>0.39200000000000002</v>
      </c>
      <c r="P18" s="158"/>
      <c r="Q18" s="997" t="s">
        <v>302</v>
      </c>
      <c r="R18" s="967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97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0.4375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1.2617074872863102E-2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7" t="s">
        <v>299</v>
      </c>
      <c r="R20" s="968"/>
      <c r="S20" s="252">
        <f>IF(ISERROR(T18/O22),"",T18/O22)</f>
        <v>351.39055622248895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2" t="s">
        <v>691</v>
      </c>
      <c r="M21" s="1023"/>
      <c r="N21" s="102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0.55381615181192878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6" t="s">
        <v>297</v>
      </c>
      <c r="M22" s="968"/>
      <c r="N22" s="235"/>
      <c r="O22" s="250">
        <f>O18*(1+O20)</f>
        <v>0.39984000000000003</v>
      </c>
      <c r="P22" s="158"/>
      <c r="Q22" s="997" t="s">
        <v>296</v>
      </c>
      <c r="R22" s="967"/>
      <c r="S22" s="967"/>
      <c r="T22" s="203">
        <f>IF(S20="",,S20 - 1)</f>
        <v>350.39055622248895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6.6457938217431458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8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9" t="s">
        <v>699</v>
      </c>
      <c r="M24" s="1040"/>
      <c r="N24" s="1040"/>
      <c r="O24" s="919">
        <f>IF(ISERROR(S17/T22),,S17/T22)</f>
        <v>1.8966817751569876E-2</v>
      </c>
      <c r="P24" s="243" t="s">
        <v>22</v>
      </c>
      <c r="Q24" s="1024" t="s">
        <v>692</v>
      </c>
      <c r="R24" s="1024"/>
      <c r="S24" s="1024"/>
      <c r="T24" s="1024"/>
      <c r="U24" s="1024"/>
      <c r="V24" s="198"/>
      <c r="W24" s="158"/>
      <c r="X24" s="158"/>
      <c r="Y24" s="158"/>
    </row>
    <row r="25" spans="1:29" s="237" customFormat="1" ht="13.5" thickBot="1">
      <c r="A25" s="988"/>
      <c r="B25" s="986" t="s">
        <v>22</v>
      </c>
      <c r="C25" s="986"/>
      <c r="D25" s="98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8"/>
      <c r="B26" s="986"/>
      <c r="C26" s="986"/>
      <c r="D26" s="98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0"/>
      <c r="H27" s="981"/>
      <c r="I27" s="982"/>
      <c r="J27" s="158"/>
      <c r="K27" s="158"/>
      <c r="L27" s="1036" t="s">
        <v>289</v>
      </c>
      <c r="M27" s="1037"/>
      <c r="N27" s="1037"/>
      <c r="O27" s="1037"/>
      <c r="P27" s="1038"/>
      <c r="Q27" s="997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8">
        <v>8</v>
      </c>
      <c r="B28" s="990" t="s">
        <v>676</v>
      </c>
      <c r="C28" s="992" t="s">
        <v>158</v>
      </c>
      <c r="D28" s="995"/>
      <c r="E28" s="157"/>
      <c r="F28" s="307"/>
      <c r="G28" s="983"/>
      <c r="H28" s="984"/>
      <c r="I28" s="985"/>
      <c r="J28" s="158"/>
      <c r="K28" s="158"/>
      <c r="L28" s="236"/>
      <c r="M28" s="229"/>
      <c r="N28" s="229"/>
      <c r="O28" s="229"/>
      <c r="P28" s="228"/>
      <c r="Q28" s="998" t="s">
        <v>288</v>
      </c>
      <c r="R28" s="999"/>
      <c r="S28" s="1000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8"/>
      <c r="B29" s="990"/>
      <c r="C29" s="993"/>
      <c r="D29" s="99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8"/>
      <c r="B30" s="990"/>
      <c r="C30" s="993"/>
      <c r="D30" s="99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5" t="s">
        <v>705</v>
      </c>
      <c r="N30" s="955"/>
      <c r="O30" s="921">
        <v>4.9839999999999997E-3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8"/>
      <c r="B31" s="990"/>
      <c r="C31" s="993"/>
      <c r="D31" s="99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8"/>
      <c r="B32" s="990"/>
      <c r="C32" s="993"/>
      <c r="D32" s="995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1.3982817751569877E-2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8"/>
      <c r="B33" s="990"/>
      <c r="C33" s="993"/>
      <c r="D33" s="99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8"/>
      <c r="B34" s="990"/>
      <c r="C34" s="993"/>
      <c r="D34" s="995"/>
      <c r="E34" s="157"/>
      <c r="F34" s="307">
        <v>47</v>
      </c>
      <c r="G34" s="975" t="s">
        <v>685</v>
      </c>
      <c r="H34" s="976"/>
      <c r="I34" s="97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8"/>
      <c r="B35" s="990"/>
      <c r="C35" s="993"/>
      <c r="D35" s="995"/>
      <c r="E35" s="157"/>
      <c r="F35" s="307"/>
      <c r="G35" s="334"/>
      <c r="H35" s="335"/>
      <c r="I35" s="340"/>
      <c r="J35" s="158"/>
      <c r="K35" s="158"/>
      <c r="L35" s="1001" t="s">
        <v>683</v>
      </c>
      <c r="M35" s="1002"/>
      <c r="N35" s="1002"/>
      <c r="O35" s="965"/>
      <c r="P35" s="158"/>
      <c r="Q35" s="966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9"/>
      <c r="B36" s="991"/>
      <c r="C36" s="994"/>
      <c r="D36" s="99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7" t="s">
        <v>279</v>
      </c>
      <c r="R36" s="967"/>
      <c r="S36" s="968"/>
      <c r="T36" s="1063">
        <v>2.96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1216.2162162162163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6" t="s">
        <v>703</v>
      </c>
      <c r="R38" s="927"/>
      <c r="S38" s="788">
        <v>0.9</v>
      </c>
      <c r="T38" s="925">
        <f>T37*0.9</f>
        <v>1094.5945945945946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69" t="s">
        <v>701</v>
      </c>
      <c r="T39" s="970"/>
      <c r="U39" s="97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0" t="s">
        <v>274</v>
      </c>
      <c r="M42" s="1031"/>
      <c r="N42" s="1031"/>
      <c r="O42" s="1031"/>
      <c r="P42" s="103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6" t="s">
        <v>270</v>
      </c>
      <c r="M44" s="967"/>
      <c r="N44" s="968"/>
      <c r="O44" s="284">
        <v>5</v>
      </c>
      <c r="P44" s="214"/>
      <c r="Q44" s="997" t="s">
        <v>269</v>
      </c>
      <c r="R44" s="968"/>
      <c r="S44" s="215">
        <f>T22*O44</f>
        <v>1751.9527811124449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351.39055622248895</v>
      </c>
      <c r="E46" s="157"/>
      <c r="F46" s="443">
        <v>55</v>
      </c>
      <c r="G46" s="439" t="s">
        <v>24</v>
      </c>
      <c r="H46" s="440"/>
      <c r="I46" s="441"/>
      <c r="K46" s="158"/>
      <c r="L46" s="966" t="s">
        <v>689</v>
      </c>
      <c r="M46" s="967"/>
      <c r="N46" s="967"/>
      <c r="O46" s="967"/>
      <c r="P46" s="967"/>
      <c r="Q46" s="967"/>
      <c r="R46" s="968"/>
      <c r="S46" s="158"/>
      <c r="T46" s="158"/>
      <c r="U46" s="213">
        <f>T38 * 8</f>
        <v>8756.7567567567567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350.39055622248895</v>
      </c>
      <c r="E47" s="157"/>
      <c r="F47" s="443"/>
      <c r="G47" s="337"/>
      <c r="H47" s="338"/>
      <c r="I47" s="341"/>
      <c r="K47" s="158"/>
      <c r="L47" s="966" t="s">
        <v>263</v>
      </c>
      <c r="M47" s="967"/>
      <c r="N47" s="967"/>
      <c r="O47" s="967"/>
      <c r="P47" s="967"/>
      <c r="Q47" s="967"/>
      <c r="R47" s="968"/>
      <c r="S47" s="158"/>
      <c r="T47" s="158"/>
      <c r="U47" s="210">
        <f>IF(ISERROR(U46/S44),"",U46/S44)-1</f>
        <v>3.9982835446035487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34.833036298932392</v>
      </c>
      <c r="E48" s="157"/>
      <c r="F48" s="443">
        <v>56</v>
      </c>
      <c r="G48" s="204" t="s">
        <v>257</v>
      </c>
      <c r="H48" s="333"/>
      <c r="I48" s="445"/>
      <c r="K48" s="158"/>
      <c r="L48" s="966" t="s">
        <v>261</v>
      </c>
      <c r="M48" s="967"/>
      <c r="N48" s="967"/>
      <c r="O48" s="967"/>
      <c r="P48" s="967"/>
      <c r="Q48" s="967"/>
      <c r="R48" s="968"/>
      <c r="S48" s="158"/>
      <c r="T48" s="158"/>
      <c r="U48" s="210">
        <f>U47*15</f>
        <v>59.974253169053227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1.8966817751569876E-2</v>
      </c>
      <c r="E49" s="157"/>
      <c r="F49" s="443">
        <v>57</v>
      </c>
      <c r="G49" s="171" t="s">
        <v>254</v>
      </c>
      <c r="H49" s="281"/>
      <c r="I49" s="207"/>
      <c r="K49" s="158"/>
      <c r="L49" s="1033" t="s">
        <v>686</v>
      </c>
      <c r="M49" s="1034"/>
      <c r="N49" s="1034"/>
      <c r="O49" s="1034"/>
      <c r="P49" s="1034"/>
      <c r="Q49" s="1034"/>
      <c r="R49" s="1035"/>
      <c r="S49" s="158"/>
      <c r="T49" s="158"/>
      <c r="U49" s="210">
        <f>U46/480</f>
        <v>18.243243243243242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3.9830317278296744E-2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7" t="s">
        <v>687</v>
      </c>
      <c r="M50" s="1008"/>
      <c r="N50" s="1008"/>
      <c r="O50" s="1008"/>
      <c r="P50" s="1008"/>
      <c r="Q50" s="1008"/>
      <c r="R50" s="1008"/>
      <c r="S50" s="968"/>
      <c r="T50" s="158"/>
      <c r="U50" s="210">
        <f>480 - U48</f>
        <v>420.02574683094679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2" t="s">
        <v>245</v>
      </c>
      <c r="G51" s="973"/>
      <c r="H51" s="973"/>
      <c r="I51" s="974"/>
      <c r="K51" s="158"/>
      <c r="L51" s="966" t="s">
        <v>253</v>
      </c>
      <c r="M51" s="967"/>
      <c r="N51" s="967"/>
      <c r="O51" s="967"/>
      <c r="P51" s="967"/>
      <c r="Q51" s="967"/>
      <c r="R51" s="967"/>
      <c r="S51" s="968"/>
      <c r="T51" s="158"/>
      <c r="U51" s="206">
        <f>U50*U49</f>
        <v>7662.6318678618663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5"/>
      <c r="G52" s="1026"/>
      <c r="H52" s="1026"/>
      <c r="I52" s="1027"/>
      <c r="K52" s="158"/>
      <c r="L52" s="966" t="s">
        <v>688</v>
      </c>
      <c r="M52" s="967"/>
      <c r="N52" s="967"/>
      <c r="O52" s="967"/>
      <c r="P52" s="967"/>
      <c r="Q52" s="967"/>
      <c r="R52" s="967"/>
      <c r="S52" s="968"/>
      <c r="T52" s="158"/>
      <c r="U52" s="203">
        <f>IF(ISERROR(U51/8),,U51/8)</f>
        <v>957.82898348273329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3.2528092443942343E-2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1" t="s">
        <v>248</v>
      </c>
      <c r="M54" s="962"/>
      <c r="N54" s="962"/>
      <c r="O54" s="963"/>
      <c r="P54" s="1028">
        <f>U52</f>
        <v>957.82898348273329</v>
      </c>
      <c r="Q54" s="1029"/>
      <c r="R54" s="971" t="s">
        <v>702</v>
      </c>
      <c r="S54" s="323" t="s">
        <v>247</v>
      </c>
      <c r="T54" s="324"/>
      <c r="U54" s="324"/>
      <c r="V54" s="347">
        <f>O24</f>
        <v>1.8966817751569876E-2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1.2617074872863102E-2</v>
      </c>
      <c r="L56" s="961" t="s">
        <v>244</v>
      </c>
      <c r="M56" s="962"/>
      <c r="N56" s="962"/>
      <c r="O56" s="963"/>
      <c r="P56" s="964">
        <f>T30</f>
        <v>405</v>
      </c>
      <c r="Q56" s="96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8" t="s">
        <v>349</v>
      </c>
      <c r="M59" s="960"/>
      <c r="N59"/>
      <c r="O59" s="958" t="s">
        <v>351</v>
      </c>
      <c r="P59" s="960"/>
      <c r="Q59"/>
      <c r="R59" s="958" t="s">
        <v>328</v>
      </c>
      <c r="S59" s="959"/>
      <c r="T59" s="959"/>
      <c r="U59" s="960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1.3276772426098912E-2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7.3022248343544019E-3</v>
      </c>
      <c r="E62" s="146"/>
      <c r="F62" s="304">
        <v>68</v>
      </c>
      <c r="G62" s="180" t="s">
        <v>231</v>
      </c>
      <c r="H62" s="182"/>
      <c r="I62" s="181">
        <f>SUM(I53:I61)</f>
        <v>6.3750509023396087E-2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6.7540233575493405E-3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3.2528092443942343E-2</v>
      </c>
      <c r="E64" s="146"/>
      <c r="F64" s="165">
        <v>70</v>
      </c>
      <c r="G64" s="167" t="s">
        <v>352</v>
      </c>
      <c r="H64" s="166"/>
      <c r="I64" s="162">
        <f>+I63+I62</f>
        <v>7.0504532380945423E-2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6" t="s">
        <v>335</v>
      </c>
      <c r="M73" s="957"/>
      <c r="N73" s="150"/>
      <c r="O73" s="956" t="s">
        <v>334</v>
      </c>
      <c r="P73" s="957"/>
      <c r="R73" s="958" t="s">
        <v>333</v>
      </c>
      <c r="S73" s="959"/>
      <c r="T73" s="960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443"/>
      <c r="G8" s="200" t="s">
        <v>311</v>
      </c>
      <c r="H8" s="176"/>
      <c r="I8" s="445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>
        <v>7.5</v>
      </c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>
        <f>T27</f>
        <v>432</v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443"/>
      <c r="G8" s="200" t="s">
        <v>311</v>
      </c>
      <c r="H8" s="176"/>
      <c r="I8" s="445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2" t="s">
        <v>21</v>
      </c>
      <c r="B3" s="973"/>
      <c r="C3" s="973"/>
      <c r="D3" s="974"/>
      <c r="E3" s="263"/>
      <c r="F3" s="972" t="s">
        <v>320</v>
      </c>
      <c r="G3" s="973"/>
      <c r="H3" s="973"/>
      <c r="I3" s="974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2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3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3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3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3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3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997" t="s">
        <v>312</v>
      </c>
      <c r="R10" s="968"/>
      <c r="S10" s="1017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3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2"/>
      <c r="D12" s="97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3"/>
      <c r="D13" s="979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3"/>
      <c r="D14" s="97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3"/>
      <c r="D15" s="97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97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43" t="s">
        <v>22</v>
      </c>
      <c r="C22" s="1043"/>
      <c r="D22" s="104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43"/>
      <c r="C23" s="1043"/>
      <c r="D23" s="104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45"/>
      <c r="C24" s="1045"/>
      <c r="D24" s="1046"/>
      <c r="E24" s="157"/>
      <c r="F24" s="307">
        <v>43</v>
      </c>
      <c r="G24" s="1047" t="s">
        <v>507</v>
      </c>
      <c r="H24" s="1048"/>
      <c r="I24" s="1049"/>
      <c r="J24" s="158"/>
      <c r="K24" s="158"/>
      <c r="L24" s="1036" t="s">
        <v>289</v>
      </c>
      <c r="M24" s="1037"/>
      <c r="N24" s="1037"/>
      <c r="O24" s="1037"/>
      <c r="P24" s="1038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0"/>
      <c r="H25" s="1051"/>
      <c r="I25" s="1052"/>
      <c r="J25" s="158"/>
      <c r="K25" s="158"/>
      <c r="L25" s="236"/>
      <c r="M25" s="229"/>
      <c r="N25" s="229"/>
      <c r="O25" s="229"/>
      <c r="P25" s="228"/>
      <c r="Q25" s="998" t="s">
        <v>288</v>
      </c>
      <c r="R25" s="999"/>
      <c r="S25" s="1000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19" t="s">
        <v>285</v>
      </c>
      <c r="C26" s="992"/>
      <c r="D26" s="97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19"/>
      <c r="C27" s="993"/>
      <c r="D27" s="97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19"/>
      <c r="C28" s="993"/>
      <c r="D28" s="97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19"/>
      <c r="C29" s="993"/>
      <c r="D29" s="97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19"/>
      <c r="C30" s="993"/>
      <c r="D30" s="979"/>
      <c r="E30" s="157"/>
      <c r="F30" s="307">
        <v>47</v>
      </c>
      <c r="G30" s="1055" t="s">
        <v>508</v>
      </c>
      <c r="H30" s="1056"/>
      <c r="I30" s="105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53"/>
      <c r="C31" s="994"/>
      <c r="D31" s="1054"/>
      <c r="E31" s="157"/>
      <c r="F31" s="307"/>
      <c r="G31" s="334"/>
      <c r="H31" s="335"/>
      <c r="I31" s="340"/>
      <c r="J31" s="158"/>
      <c r="K31" s="158"/>
      <c r="L31" s="1001" t="s">
        <v>282</v>
      </c>
      <c r="M31" s="1002"/>
      <c r="N31" s="1002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0" t="s">
        <v>274</v>
      </c>
      <c r="M38" s="1031"/>
      <c r="N38" s="1031"/>
      <c r="O38" s="1031"/>
      <c r="P38" s="103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3" t="s">
        <v>259</v>
      </c>
      <c r="M45" s="1034"/>
      <c r="N45" s="1034"/>
      <c r="O45" s="1034"/>
      <c r="P45" s="1034"/>
      <c r="Q45" s="1034"/>
      <c r="R45" s="103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2" t="s">
        <v>245</v>
      </c>
      <c r="G47" s="973"/>
      <c r="H47" s="973"/>
      <c r="I47" s="974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8" t="s">
        <v>349</v>
      </c>
      <c r="M55" s="960"/>
      <c r="N55"/>
      <c r="O55" s="958" t="s">
        <v>351</v>
      </c>
      <c r="P55" s="960"/>
      <c r="Q55"/>
      <c r="R55" s="958" t="s">
        <v>328</v>
      </c>
      <c r="S55" s="959"/>
      <c r="T55" s="959"/>
      <c r="U55" s="96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8" t="s">
        <v>335</v>
      </c>
      <c r="M66" s="960"/>
      <c r="N66"/>
      <c r="O66" s="1041" t="s">
        <v>334</v>
      </c>
      <c r="P66" s="1042"/>
      <c r="Q66"/>
      <c r="R66" s="958" t="s">
        <v>333</v>
      </c>
      <c r="S66" s="959"/>
      <c r="T66" s="96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8" t="s">
        <v>329</v>
      </c>
      <c r="M76" s="96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1">
        <f>Assembly!C2</f>
        <v>0</v>
      </c>
      <c r="D4" s="932"/>
      <c r="E4" s="932"/>
      <c r="F4" s="932"/>
      <c r="G4" s="932"/>
      <c r="H4" s="932"/>
      <c r="I4" s="932"/>
      <c r="J4" s="932"/>
      <c r="K4" s="933"/>
    </row>
    <row r="5" spans="1:14">
      <c r="A5" s="733" t="s">
        <v>595</v>
      </c>
      <c r="B5" s="734"/>
      <c r="C5" s="934">
        <f>Assembly!R2</f>
        <v>3334</v>
      </c>
      <c r="D5" s="932"/>
      <c r="E5" s="932"/>
      <c r="F5" s="932"/>
      <c r="G5" s="932"/>
      <c r="H5" s="932"/>
      <c r="I5" s="932"/>
      <c r="J5" s="932"/>
      <c r="K5" s="933"/>
      <c r="N5" s="731" t="s">
        <v>596</v>
      </c>
    </row>
    <row r="6" spans="1:14">
      <c r="A6" s="735" t="s">
        <v>597</v>
      </c>
      <c r="B6" s="736"/>
      <c r="C6" s="934"/>
      <c r="D6" s="932"/>
      <c r="E6" s="932"/>
      <c r="F6" s="932"/>
      <c r="G6" s="932"/>
      <c r="H6" s="932"/>
      <c r="I6" s="932"/>
      <c r="J6" s="932"/>
      <c r="K6" s="933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4"/>
      <c r="D8" s="932"/>
      <c r="E8" s="932"/>
      <c r="F8" s="932"/>
      <c r="G8" s="932"/>
      <c r="H8" s="932"/>
      <c r="I8" s="932"/>
      <c r="J8" s="932"/>
      <c r="K8" s="933"/>
      <c r="N8" s="731" t="s">
        <v>600</v>
      </c>
    </row>
    <row r="9" spans="1:14">
      <c r="A9" s="733" t="s">
        <v>601</v>
      </c>
      <c r="B9" s="740"/>
      <c r="C9" s="934" t="s">
        <v>598</v>
      </c>
      <c r="D9" s="932"/>
      <c r="E9" s="932"/>
      <c r="F9" s="932"/>
      <c r="G9" s="932"/>
      <c r="H9" s="932"/>
      <c r="I9" s="932"/>
      <c r="J9" s="932"/>
      <c r="K9" s="933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8" t="s">
        <v>604</v>
      </c>
      <c r="J11" s="928" t="s">
        <v>605</v>
      </c>
      <c r="K11" s="928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29"/>
      <c r="J12" s="929"/>
      <c r="K12" s="929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0"/>
      <c r="J13" s="930"/>
      <c r="K13" s="930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0">
        <f>+'Internal Sign Off'!C4</f>
        <v>0</v>
      </c>
      <c r="B7" s="940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1"/>
      <c r="D4" s="942"/>
      <c r="E4" s="942"/>
      <c r="F4" s="943"/>
    </row>
    <row r="5" spans="1:11" ht="21.75" customHeight="1">
      <c r="B5" s="107" t="s">
        <v>34</v>
      </c>
      <c r="C5" s="941"/>
      <c r="D5" s="942"/>
      <c r="E5" s="942"/>
      <c r="F5" s="94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1"/>
      <c r="D7" s="942"/>
      <c r="E7" s="942"/>
      <c r="F7" s="94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4.7143477059326956E-2</v>
      </c>
      <c r="F23" s="120">
        <f>E23</f>
        <v>4.7143477059326956E-2</v>
      </c>
    </row>
    <row r="24" spans="2:28">
      <c r="B24" s="115" t="s">
        <v>44</v>
      </c>
      <c r="C24" s="108"/>
      <c r="D24" s="111"/>
      <c r="E24" s="111">
        <f>Assembly!H96</f>
        <v>1.5707031064068233E-2</v>
      </c>
      <c r="F24" s="120">
        <f>E24</f>
        <v>1.5707031064068233E-2</v>
      </c>
    </row>
    <row r="25" spans="2:28">
      <c r="B25" s="121" t="s">
        <v>40</v>
      </c>
      <c r="C25" s="108"/>
      <c r="D25" s="361"/>
      <c r="E25" s="122">
        <f>Assembly!H97</f>
        <v>7.6540242575502404E-3</v>
      </c>
      <c r="F25" s="123">
        <f>E25-Assembly!H85-Assembly!H86-Assembly!H88-Assembly!H89-'Machined Part #1'!I54-'Machined Part #1'!I58-'Pacific Quote #2'!I50-'Pacific Quote #2'!I54-'Pacific Quote #3'!I50-'Pacific Quote #3'!I54</f>
        <v>6.7540233575493405E-3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-7.0504532380945423E-2</v>
      </c>
      <c r="F26" s="120">
        <f>F22-F23-F24-F25</f>
        <v>-6.9604531480944518E-2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-7.0504532380945423E-2</v>
      </c>
      <c r="F28" s="120">
        <f>F26-F27</f>
        <v>-6.9604531480944518E-2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4" t="s">
        <v>20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5" t="s">
        <v>3</v>
      </c>
      <c r="R7" s="946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4.7143477059326956E-2</v>
      </c>
      <c r="F34" s="395">
        <f>'Machined Part #1'!I55+'Machined Part #1'!I56+'Machined Part #1'!I57</f>
        <v>1.5707031064068233E-2</v>
      </c>
      <c r="G34" s="468">
        <f>'Machined Part #1'!I63+'Machined Part #1'!I54+'Machined Part #1'!I58</f>
        <v>7.6540242575502404E-3</v>
      </c>
      <c r="H34" s="327">
        <f>'Machined Part #1'!I64</f>
        <v>7.0504532380945423E-2</v>
      </c>
      <c r="I34" s="327"/>
      <c r="J34" s="844">
        <f t="shared" ref="J34:J43" si="1">$H34</f>
        <v>7.0504532380945423E-2</v>
      </c>
      <c r="K34" s="812"/>
      <c r="L34" s="327"/>
      <c r="M34" s="327">
        <f t="shared" ref="M34:M43" si="2">$H34</f>
        <v>7.0504532380945423E-2</v>
      </c>
      <c r="N34" s="812"/>
      <c r="O34" s="327"/>
      <c r="P34" s="327">
        <f t="shared" ref="P34:P43" si="3">$H34</f>
        <v>7.0504532380945423E-2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7.0504532380945423E-2</v>
      </c>
      <c r="I44" s="467"/>
      <c r="J44" s="847">
        <f>SUM(J34:J43)</f>
        <v>7.0504532380945423E-2</v>
      </c>
      <c r="K44" s="814"/>
      <c r="L44" s="467"/>
      <c r="M44" s="467">
        <f>SUM(M34:M43)</f>
        <v>7.0504532380945423E-2</v>
      </c>
      <c r="N44" s="814"/>
      <c r="O44" s="467"/>
      <c r="P44" s="467">
        <f>SUM(P34:P43)</f>
        <v>7.0504532380945423E-2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4.7143477059326956E-2</v>
      </c>
      <c r="I95" s="478"/>
      <c r="J95" s="862">
        <f>J65+SUM(F46:F55)+SUM(F34:F43)+J32</f>
        <v>1.5707031064068233E-2</v>
      </c>
      <c r="K95" s="817"/>
      <c r="L95" s="478"/>
      <c r="M95" s="478">
        <f>M65+SUM(G46:G55)+SUM(G34:G43)+M32</f>
        <v>7.6540242575502404E-3</v>
      </c>
      <c r="N95" s="817"/>
      <c r="O95" s="478"/>
      <c r="P95" s="478">
        <f>P65+SUM(H46:H55)+SUM(H34:H43)+P32</f>
        <v>7.0504532380945423E-2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1.5707031064068233E-2</v>
      </c>
      <c r="I96" s="397"/>
      <c r="J96" s="863">
        <f>J80+SUM(G46:G55)+SUM(G34:G43)</f>
        <v>7.6540242575502404E-3</v>
      </c>
      <c r="K96" s="823"/>
      <c r="L96" s="397"/>
      <c r="M96" s="397">
        <f>M80+SUM(H46:H55)+SUM(H34:H43)</f>
        <v>7.0504532380945423E-2</v>
      </c>
      <c r="N96" s="823"/>
      <c r="O96" s="397"/>
      <c r="P96" s="397">
        <f>P80+SUM(J46:J55)+SUM(J34:J43)</f>
        <v>7.0504532380945423E-2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7.6540242575502404E-3</v>
      </c>
      <c r="I97" s="326"/>
      <c r="J97" s="864">
        <f>J81+SUM(H46:H55)+SUM(H34:H43)+J91</f>
        <v>7.0504532380945423E-2</v>
      </c>
      <c r="K97" s="816"/>
      <c r="L97" s="326"/>
      <c r="M97" s="326">
        <f>M81+SUM(J46:J55)+SUM(J34:J43)+M91</f>
        <v>7.0504532380945423E-2</v>
      </c>
      <c r="N97" s="816"/>
      <c r="O97" s="326"/>
      <c r="P97" s="326">
        <f>P81+SUM(M46:M55)+SUM(M34:M43)+P91</f>
        <v>7.0504532380945423E-2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7.0504532380945423E-2</v>
      </c>
      <c r="I99" s="360"/>
      <c r="J99" s="866">
        <f>SUM(J95:J98)</f>
        <v>9.3865587702563896E-2</v>
      </c>
      <c r="K99" s="818"/>
      <c r="L99" s="360"/>
      <c r="M99" s="360">
        <f>SUM(M95:M98)</f>
        <v>0.14866308901944109</v>
      </c>
      <c r="N99" s="818"/>
      <c r="O99" s="360"/>
      <c r="P99" s="360">
        <f>SUM(P95:P98)</f>
        <v>0.21151359714283627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2014-05-20T19:13:40Z</dcterms:modified>
</cp:coreProperties>
</file>