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<sst xmlns="http://schemas.openxmlformats.org/spreadsheetml/2006/main" count="3067" uniqueCount="704">
  <si>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</si>
  <si>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</si>
  <si>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</si>
  <si>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</si>
  <si>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</si>
  <si>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</si>
  <si>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</si>
  <si>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</si>
  <si>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</si>
  <si>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</si>
  <si>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</si>
  <si>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</si>
  <si>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</si>
  <si>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</si>
  <si>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</si>
  <si>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</si>
  <si>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</si>
  <si>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</si>
  <si>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</si>
  <si>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</si>
  <si>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</si>
  <si>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</si>
  <si>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</si>
  <si>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</si>
  <si>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</si>
  <si>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</si>
  <si>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</si>
  <si>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</si>
  <si>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</si>
  <si>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</si>
  <si>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</si>
  <si>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</si>
  <si>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</si>
  <si>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</si>
  <si>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</si>
  <si>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</si>
  <si>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</si>
  <si>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</si>
  <si>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</si>
  <si>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</si>
  <si>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</si>
  <si>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</si>
  <si>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</si>
  <si>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</si>
  <si>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</si>
  <si>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</si>
  <si>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</si>
  <si>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</si>
  <si>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</si>
  <si>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</si>
  <si>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</si>
  <si>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</si>
  <si>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</si>
  <si>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</si>
  <si>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</si>
  <si>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</si>
  <si>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</si>
  <si>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</si>
  <si>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</si>
  <si>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</si>
  <si>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</si>
  <si>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</si>
  <si>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</si>
  <si>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</si>
  <si>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</si>
  <si>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</si>
  <si>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</si>
  <si>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</si>
  <si>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</si>
  <si>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</si>
  <si>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</si>
  <si>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</si>
  <si>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</si>
  <si>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</si>
  <si>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</si>
  <si>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</si>
  <si>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</si>
  <si>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</si>
  <si>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</si>
  <si>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</si>
  <si>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</si>
  <si>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</si>
  <si>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</si>
  <si>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</si>
  <si>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</si>
  <si>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</si>
  <si>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</si>
  <si>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</si>
  <si>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</si>
  <si>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</si>
  <si>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</si>
  <si>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</si>
  <si>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</si>
  <si>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</si>
  <si>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</si>
  <si>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</si>
  <si>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</si>
  <si>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</si>
  <si>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</si>
  <si>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</si>
  <si>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</si>
  <si>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</si>
  <si>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</si>
  <si>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</si>
  <si>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</si>
  <si>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</si>
  <si>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</si>
  <si>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</si>
  <si>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</si>
  <si>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</si>
  <si>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</si>
  <si>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</si>
  <si>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</si>
  <si>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</si>
  <si>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</si>
  <si>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</si>
  <si>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</si>
  <si>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</si>
  <si>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</si>
  <si>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</si>
  <si>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</si>
  <si>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</si>
  <si>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</si>
  <si>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</si>
  <si>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</si>
  <si>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</si>
  <si>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</si>
  <si>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</si>
  <si>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</si>
  <si>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</si>
  <si>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</si>
  <si>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</si>
  <si>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</si>
  <si>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</si>
  <si>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</si>
  <si>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</si>
  <si>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</si>
  <si>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</si>
  <si>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</si>
  <si>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</si>
  <si>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</si>
  <si>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</si>
  <si>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</si>
  <si>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</si>
  <si>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</si>
  <si>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</si>
  <si>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</si>
  <si>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</si>
  <si>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</si>
  <si>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</si>
  <si>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</si>
  <si>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</si>
  <si>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</si>
  <si>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</si>
  <si>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</si>
  <si>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</si>
  <si>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</si>
  <si>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</si>
  <si>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</si>
  <si>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</si>
  <si>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</si>
  <si>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</si>
  <si>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</si>
  <si>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</si>
  <si>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</si>
  <si>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</si>
  <si>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</si>
  <si>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</si>
  <si>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</si>
  <si>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</si>
  <si>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</si>
  <si>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</si>
  <si>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</si>
  <si>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</si>
  <si>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</si>
  <si>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</si>
  <si>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</si>
  <si>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</si>
  <si>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</si>
  <si>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</si>
  <si>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</si>
  <si>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</si>
  <si>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</si>
  <si>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</si>
  <si>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</si>
  <si>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</si>
  <si>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</si>
  <si>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</si>
  <si>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</si>
  <si>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</si>
  <si>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</si>
  <si>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</si>
  <si>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</si>
  <si>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</si>
  <si>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</si>
  <si>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</si>
  <si>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</si>
  <si>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</si>
  <si>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</si>
  <si>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</si>
  <si>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</si>
  <si>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</si>
  <si>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</si>
  <si>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</si>
  <si>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</si>
  <si>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</si>
  <si>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</si>
  <si>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</si>
  <si>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</si>
  <si>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</si>
  <si>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</si>
  <si>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</si>
  <si>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</si>
  <si>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</si>
  <si>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</si>
  <si>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</si>
  <si>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</si>
  <si>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</si>
  <si>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</si>
  <si>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</si>
  <si>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</si>
  <si>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</si>
  <si>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</si>
  <si>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</si>
  <si>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</si>
  <si>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</si>
  <si>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</si>
  <si>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</si>
  <si>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</si>
  <si>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</si>
  <si>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</si>
  <si>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</si>
  <si>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</si>
  <si>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</si>
  <si>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</si>
  <si>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</si>
  <si>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</si>
  <si>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</si>
  <si>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</si>
  <si>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</si>
  <si>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</si>
  <si>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</si>
  <si>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</si>
  <si>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</si>
  <si>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</si>
  <si>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</si>
  <si>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</si>
  <si>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</si>
  <si>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</si>
  <si>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</si>
  <si>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</si>
  <si>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</si>
  <si>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</si>
  <si>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</si>
  <si>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</si>
  <si>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</si>
  <si>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</si>
  <si>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</si>
  <si>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</si>
  <si>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</si>
  <si>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</si>
  <si>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</si>
  <si>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</si>
  <si>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</si>
  <si>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</si>
  <si>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</si>
  <si>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</si>
  <si>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</si>
  <si>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</si>
  <si>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</si>
  <si>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</si>
  <si>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</si>
  <si>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</si>
  <si>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</si>
  <si>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</si>
  <si>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</si>
  <si>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</si>
  <si>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</si>
  <si>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</si>
  <si>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</si>
  <si>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</si>
  <si>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</si>
  <si>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</si>
  <si>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</si>
  <si>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</si>
  <si>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</si>
  <si>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</si>
  <si>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</si>
  <si>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</si>
  <si>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</si>
  <si>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</si>
  <si>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</si>
  <si>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</si>
  <si>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</si>
  <si>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</si>
  <si>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</si>
  <si>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</si>
  <si>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</si>
  <si>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</si>
  <si>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</si>
  <si>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</si>
  <si>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</si>
  <si>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</si>
  <si>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</si>
  <si>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</si>
  <si>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</si>
  <si>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</si>
  <si>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</si>
  <si>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</si>
  <si>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</si>
  <si>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</si>
  <si>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</si>
  <si>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</si>
  <si>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</si>
  <si>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</si>
  <si>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</si>
  <si>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</si>
  <si>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</si>
  <si>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</si>
  <si>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</si>
  <si>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</si>
  <si>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</si>
  <si>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</si>
  <si>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</si>
  <si>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</si>
  <si>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</si>
  <si>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</si>
  <si>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</si>
  <si>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</si>
  <si>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</si>
  <si>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</si>
  <si>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</si>
  <si>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</si>
  <si>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</si>
  <si>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</si>
  <si>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</si>
  <si>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</si>
  <si>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</si>
  <si>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</si>
  <si>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</si>
  <si>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</si>
  <si>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</si>
  <si>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</si>
  <si>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</si>
  <si>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</si>
  <si>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</si>
  <si>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</si>
  <si>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</si>
  <si>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</si>
  <si>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</si>
  <si>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</si>
  <si>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</si>
  <si>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</si>
  <si>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</si>
  <si>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</si>
  <si>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</si>
  <si>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</si>
  <si>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</si>
  <si>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</si>
  <si>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</si>
  <si>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</si>
  <si>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</si>
  <si>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</si>
  <si>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</si>
  <si>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</si>
  <si>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</si>
  <si>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</si>
  <si>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</si>
  <si>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</si>
  <si>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</si>
  <si>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</si>
  <si>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</si>
  <si>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</si>
  <si>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</si>
  <si>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</si>
  <si>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</si>
  <si>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</si>
  <si>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</si>
  <si>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</si>
  <si>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</si>
  <si>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</si>
  <si>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</si>
  <si>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</si>
  <si>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</si>
  <si>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</si>
  <si>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</si>
  <si>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</si>
  <si>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</si>
  <si>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</si>
  <si>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</si>
  <si>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</si>
  <si>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</si>
  <si>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</si>
  <si>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</si>
  <si>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</si>
  <si>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</si>
  <si>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</si>
  <si>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</si>
  <si>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</si>
  <si>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</si>
  <si>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</si>
  <si>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</si>
  <si>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</si>
  <si>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</si>
  <si>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</si>
  <si>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</si>
  <si>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</si>
  <si>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</si>
  <si>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</si>
  <si>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</si>
  <si>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</si>
  <si>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</si>
  <si>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</si>
  <si>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</si>
  <si>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</si>
  <si>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</si>
  <si>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</si>
  <si>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</si>
  <si>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</si>
  <si>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</si>
  <si>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</si>
  <si>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</si>
  <si>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</si>
  <si>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</si>
  <si>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</si>
  <si>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</si>
  <si>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</si>
  <si>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</si>
  <si>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</si>
  <si>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</si>
  <si>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</si>
  <si>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</si>
  <si>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</si>
  <si>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</si>
  <si>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</si>
  <si>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</si>
  <si>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</si>
  <si>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</si>
  <si>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</si>
  <si>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</si>
  <si>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</si>
  <si>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</si>
  <si>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</si>
  <si>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</si>
  <si>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</si>
  <si>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</si>
  <si>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</si>
  <si>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</si>
  <si>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</si>
  <si>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</si>
  <si>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</si>
  <si>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</si>
  <si>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</si>
  <si>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</si>
  <si>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</si>
  <si>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</si>
  <si>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</si>
  <si>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</si>
  <si>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</si>
  <si>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</si>
  <si>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</si>
  <si>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</si>
  <si>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</si>
  <si>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</si>
  <si>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</si>
  <si>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</si>
  <si>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</si>
  <si>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</si>
  <si>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</si>
  <si>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</si>
  <si>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</si>
  <si>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</si>
  <si>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</si>
  <si>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</si>
  <si>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</si>
  <si>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</si>
  <si>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</si>
  <si>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</si>
  <si>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</si>
  <si>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</si>
  <si>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</si>
  <si>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</si>
  <si>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</si>
  <si>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</si>
  <si>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</si>
  <si>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</si>
  <si>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</si>
  <si>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</si>
  <si>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</si>
  <si>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</si>
  <si>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</si>
  <si>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</si>
  <si>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</si>
  <si>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</si>
  <si>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</si>
  <si>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</si>
  <si>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</si>
  <si>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</si>
  <si>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</si>
  <si>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</si>
  <si>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</si>
  <si>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</si>
  <si>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</si>
  <si>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</si>
  <si>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</si>
  <si>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</si>
  <si>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</si>
  <si>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</si>
  <si>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</si>
  <si>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</si>
  <si>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</si>
  <si>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</si>
  <si>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</si>
  <si>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</si>
  <si>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</si>
  <si>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</si>
  <si>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</si>
  <si>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</si>
  <si>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</si>
  <si>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</si>
  <si>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</si>
  <si>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</si>
  <si>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</si>
  <si>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</si>
  <si>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</si>
  <si>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</si>
  <si>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</si>
  <si>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</si>
  <si>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</si>
  <si>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</si>
  <si>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</si>
  <si>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</si>
  <si>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</si>
  <si>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</si>
  <si>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</si>
  <si>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</si>
  <si>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</si>
  <si>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</si>
  <si>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</si>
  <si>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</si>
  <si>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</si>
  <si>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</si>
  <si>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</si>
  <si>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</si>
  <si>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</si>
  <si>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</si>
  <si>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</si>
  <si>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</si>
  <si>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</si>
  <si>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</si>
  <si>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</si>
  <si>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</si>
  <si>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</si>
  <si>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</si>
  <si>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</si>
  <si>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</si>
  <si>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</si>
  <si>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</si>
  <si>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</si>
  <si>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</si>
  <si>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</si>
  <si>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</si>
  <si>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</si>
  <si>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</si>
  <si>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</si>
  <si>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</si>
  <si>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</si>
  <si>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</si>
  <si>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</si>
  <si>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</si>
  <si>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</si>
  <si>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</si>
  <si>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</si>
  <si>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</si>
  <si>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</si>
  <si>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</si>
  <si>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</si>
  <si>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</si>
  <si>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</si>
  <si>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</si>
  <si>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</si>
  <si>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</si>
  <si>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</si>
  <si>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</si>
  <si>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</si>
  <si>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</si>
  <si>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</si>
  <si>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</si>
  <si>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</si>
  <si>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</si>
  <si>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</si>
  <si>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</si>
  <si>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</si>
  <si>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</si>
  <si>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</si>
  <si>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</si>
  <si>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</si>
  <si>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</si>
  <si>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</si>
  <si>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</si>
  <si>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</si>
  <si>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</si>
  <si>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</si>
  <si>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</si>
  <si>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</si>
  <si>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</si>
  <si>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</si>
  <si>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</si>
  <si>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</si>
  <si>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</si>
  <si>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</si>
  <si>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</si>
  <si>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</si>
  <si>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</si>
  <si>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</si>
  <si>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</si>
  <si>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</si>
  <si>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</si>
  <si>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</si>
  <si>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</si>
  <si>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</si>
  <si>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</si>
  <si>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</si>
  <si>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</si>
  <si>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</si>
  <si>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</si>
  <si>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</si>
  <si>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</si>
  <si>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</si>
  <si>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</si>
  <si>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</si>
  <si>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</si>
  <si>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</si>
  <si>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</si>
  <si>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</si>
  <si>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</si>
  <si>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</si>
  <si>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</si>
  <si>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</si>
  <si>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</si>
  <si>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</si>
  <si>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</si>
  <si>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</si>
  <si>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</si>
  <si>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</si>
  <si>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</si>
  <si>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</si>
  <si>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</si>
  <si>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</si>
  <si>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</si>
  <si>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</si>
  <si>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</si>
  <si>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</si>
  <si>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</si>
  <si>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</si>
  <si>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</si>
  <si>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</si>
  <si>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</si>
  <si>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</si>
  <si>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</si>
  <si>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</si>
  <si>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</si>
  <si>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</si>
  <si>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</si>
  <si>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</si>
  <si>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</si>
  <si>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</si>
  <si>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</si>
  <si>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</si>
  <si>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</si>
  <si>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</si>
  <si>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</si>
  <si>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</si>
  <si>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</si>
  <si>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</si>
  <si>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</si>
  <si>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</si>
  <si>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</si>
  <si>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</si>
  <si>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</si>
  <si>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</si>
  <si>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</si>
  <si>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</si>
  <si>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</si>
  <si>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</si>
  <si>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</si>
  <si>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</si>
  <si>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</si>
  <si>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</si>
  <si>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</si>
  <si>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</si>
  <si>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</si>
  <si>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</si>
  <si>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</si>
  <si>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</si>
  <si>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</si>
  <si>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</si>
  <si>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</si>
  <si>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</si>
  <si>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</si>
  <si>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PR7602</t>
  </si>
  <si>
    <t>PR7602  D1</t>
  </si>
  <si>
    <t>Use this rate @ 90% for all D1 jobs</t>
  </si>
  <si>
    <t>Do not use this rate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</si>
</sst>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3" xfId="0" applyFill="1" applyBorder="1" applyAlignment="1"/>
    <xf numFmtId="1" fontId="0" fillId="20" borderId="17" xfId="0" applyNumberFormat="1" applyFill="1" applyBorder="1" applyAlignment="1"/>
    <xf numFmtId="0" fontId="2" fillId="20" borderId="7" xfId="0" applyFont="1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23" fillId="21" borderId="0" xfId="0" applyFont="1" applyFill="1" applyBorder="1" applyAlignment="1">
      <alignment horizontal="center" wrapText="1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2" t="s">
        <v>701</v>
      </c>
      <c r="D5" s="993"/>
      <c r="E5" s="994"/>
      <c r="F5" s="994"/>
      <c r="G5" s="99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PR7602  D1</v>
      </c>
      <c r="Q5" s="348"/>
      <c r="R5" s="226"/>
      <c r="S5" s="226"/>
      <c r="T5" s="226"/>
      <c r="U5" s="349" t="s">
        <v>16</v>
      </c>
      <c r="V5" s="921">
        <f ca="1" xml:space="preserve"> TODAY()</f>
        <v>41771</v>
      </c>
      <c r="W5" s="158"/>
      <c r="X5" s="158"/>
      <c r="Y5" s="158"/>
    </row>
    <row r="6" spans="1:29" ht="18.75" thickBot="1">
      <c r="A6" s="954" t="s">
        <v>21</v>
      </c>
      <c r="B6" s="955"/>
      <c r="C6" s="955"/>
      <c r="D6" s="956"/>
      <c r="E6" s="263"/>
      <c r="F6" s="954" t="s">
        <v>320</v>
      </c>
      <c r="G6" s="955"/>
      <c r="H6" s="955"/>
      <c r="I6" s="95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7">
        <v>1</v>
      </c>
      <c r="B8" s="980" t="s">
        <v>317</v>
      </c>
      <c r="C8" s="982" t="s">
        <v>23</v>
      </c>
      <c r="D8" s="98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7"/>
      <c r="B9" s="981"/>
      <c r="C9" s="983"/>
      <c r="D9" s="98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7"/>
      <c r="B10" s="981"/>
      <c r="C10" s="983"/>
      <c r="D10" s="98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7"/>
      <c r="B11" s="981"/>
      <c r="C11" s="983"/>
      <c r="D11" s="984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7"/>
      <c r="B12" s="981"/>
      <c r="C12" s="983"/>
      <c r="D12" s="98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7"/>
      <c r="B13" s="981"/>
      <c r="C13" s="983"/>
      <c r="D13" s="98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2" t="s">
        <v>313</v>
      </c>
      <c r="M13" s="973"/>
      <c r="N13" s="253"/>
      <c r="O13" s="285">
        <v>1.18</v>
      </c>
      <c r="P13" s="158"/>
      <c r="Q13" s="964" t="s">
        <v>312</v>
      </c>
      <c r="R13" s="963"/>
      <c r="S13" s="979">
        <f>+C20</f>
        <v>0.40625</v>
      </c>
      <c r="T13" s="96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7"/>
      <c r="B14" s="981"/>
      <c r="C14" s="983"/>
      <c r="D14" s="98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7">
        <v>2</v>
      </c>
      <c r="B15" s="980" t="s">
        <v>306</v>
      </c>
      <c r="C15" s="982" t="s">
        <v>343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5"/>
      <c r="N15" s="252"/>
      <c r="O15" s="791">
        <v>6.2E-2</v>
      </c>
      <c r="P15" s="158"/>
      <c r="Q15" s="964" t="s">
        <v>308</v>
      </c>
      <c r="R15" s="963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7"/>
      <c r="B16" s="981"/>
      <c r="C16" s="983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7"/>
      <c r="B17" s="981"/>
      <c r="C17" s="983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463.06073733585743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9" t="s">
        <v>304</v>
      </c>
      <c r="R17" s="1000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7"/>
      <c r="B18" s="981"/>
      <c r="C18" s="983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2" t="s">
        <v>303</v>
      </c>
      <c r="M18" s="973"/>
      <c r="N18" s="252"/>
      <c r="O18" s="790">
        <f>SUM(O13:O16)</f>
        <v>1.262</v>
      </c>
      <c r="P18" s="158"/>
      <c r="Q18" s="964" t="s">
        <v>302</v>
      </c>
      <c r="R18" s="965"/>
      <c r="S18" s="96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7"/>
      <c r="B19" s="981"/>
      <c r="C19" s="985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2.6098088275695815E-2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4" t="s">
        <v>299</v>
      </c>
      <c r="R20" s="963"/>
      <c r="S20" s="252">
        <f>IF(ISERROR(T18/O22),"",T18/O22)</f>
        <v>109.14825518162891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1" t="s">
        <v>692</v>
      </c>
      <c r="M21" s="952"/>
      <c r="N21" s="9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3"/>
      <c r="N22" s="235"/>
      <c r="O22" s="250">
        <f>O18*(1+O20)</f>
        <v>1.2872399999999999</v>
      </c>
      <c r="P22" s="158"/>
      <c r="Q22" s="964" t="s">
        <v>296</v>
      </c>
      <c r="R22" s="965"/>
      <c r="S22" s="965"/>
      <c r="T22" s="203">
        <f>IF(S20="",,S20 - 1)</f>
        <v>108.14825518162891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7" t="s">
        <v>292</v>
      </c>
      <c r="M24" s="978"/>
      <c r="N24" s="978"/>
      <c r="O24" s="920">
        <f>IF(ISERROR(S17/T22),,S17/T22)</f>
        <v>5.2985615034315363E-2</v>
      </c>
      <c r="P24" s="243" t="s">
        <v>22</v>
      </c>
      <c r="Q24" s="953" t="s">
        <v>693</v>
      </c>
      <c r="R24" s="953"/>
      <c r="S24" s="953"/>
      <c r="T24" s="953"/>
      <c r="U24" s="953"/>
      <c r="V24" s="198"/>
      <c r="W24" s="158"/>
      <c r="X24" s="158"/>
      <c r="Y24" s="158"/>
    </row>
    <row r="25" spans="1:29" s="237" customFormat="1" ht="13.5" thickBot="1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74" t="s">
        <v>684</v>
      </c>
      <c r="M27" s="975"/>
      <c r="N27" s="975"/>
      <c r="O27" s="975"/>
      <c r="P27" s="976"/>
      <c r="Q27" s="964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7">
        <v>8</v>
      </c>
      <c r="B28" s="1019" t="s">
        <v>676</v>
      </c>
      <c r="C28" s="982" t="s">
        <v>158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86" t="s">
        <v>288</v>
      </c>
      <c r="R28" s="987"/>
      <c r="S28" s="988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7"/>
      <c r="B29" s="1019"/>
      <c r="C29" s="983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7"/>
      <c r="B30" s="1019"/>
      <c r="C30" s="983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4" t="s">
        <v>700</v>
      </c>
      <c r="N30" s="1024"/>
      <c r="O30" s="922">
        <v>1.5010000000000001E-2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7"/>
      <c r="B31" s="1019"/>
      <c r="C31" s="983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7"/>
      <c r="B32" s="1019"/>
      <c r="C32" s="983"/>
      <c r="D32" s="1022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3.797561503431536E-2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7"/>
      <c r="B33" s="1019"/>
      <c r="C33" s="983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7"/>
      <c r="B34" s="1019"/>
      <c r="C34" s="983"/>
      <c r="D34" s="1022"/>
      <c r="E34" s="157"/>
      <c r="F34" s="307">
        <v>47</v>
      </c>
      <c r="G34" s="1004" t="s">
        <v>686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7"/>
      <c r="B35" s="1019"/>
      <c r="C35" s="983"/>
      <c r="D35" s="1022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62" t="s">
        <v>280</v>
      </c>
      <c r="R35" s="963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4" t="s">
        <v>279</v>
      </c>
      <c r="R36" s="965"/>
      <c r="S36" s="963"/>
      <c r="T36" s="283">
        <v>5.2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1057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Q39" s="1058" t="s">
        <v>702</v>
      </c>
      <c r="R39" s="1059"/>
      <c r="S39" s="1059"/>
      <c r="T39" s="1059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6" t="s">
        <v>274</v>
      </c>
      <c r="M42" s="967"/>
      <c r="N42" s="967"/>
      <c r="O42" s="967"/>
      <c r="P42" s="96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5"/>
      <c r="N44" s="963"/>
      <c r="O44" s="284">
        <v>5</v>
      </c>
      <c r="P44" s="214"/>
      <c r="Q44" s="964" t="s">
        <v>269</v>
      </c>
      <c r="R44" s="963"/>
      <c r="S44" s="215">
        <f>T22*O44</f>
        <v>540.74127590814453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109.14825518162891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5"/>
      <c r="N46" s="965"/>
      <c r="O46" s="965"/>
      <c r="P46" s="965"/>
      <c r="Q46" s="965"/>
      <c r="R46" s="963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108.14825518162891</v>
      </c>
      <c r="E47" s="157"/>
      <c r="F47" s="444"/>
      <c r="G47" s="337"/>
      <c r="H47" s="338"/>
      <c r="I47" s="341"/>
      <c r="K47" s="158"/>
      <c r="L47" s="962" t="s">
        <v>263</v>
      </c>
      <c r="M47" s="965"/>
      <c r="N47" s="965"/>
      <c r="O47" s="965"/>
      <c r="P47" s="965"/>
      <c r="Q47" s="965"/>
      <c r="R47" s="963"/>
      <c r="S47" s="158"/>
      <c r="T47" s="158"/>
      <c r="U47" s="210">
        <f>IF(ISERROR(U46/S44),"",U46/S44)-1</f>
        <v>8.2181152183065809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112.14105053380783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5"/>
      <c r="N48" s="965"/>
      <c r="O48" s="965"/>
      <c r="P48" s="965"/>
      <c r="Q48" s="965"/>
      <c r="R48" s="963"/>
      <c r="S48" s="158"/>
      <c r="T48" s="158"/>
      <c r="U48" s="210">
        <f>U47*15</f>
        <v>123.27172827459871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5.2985615034315363E-2</v>
      </c>
      <c r="E49" s="157"/>
      <c r="F49" s="444">
        <v>57</v>
      </c>
      <c r="G49" s="171" t="s">
        <v>254</v>
      </c>
      <c r="H49" s="281"/>
      <c r="I49" s="207"/>
      <c r="K49" s="158"/>
      <c r="L49" s="969" t="s">
        <v>687</v>
      </c>
      <c r="M49" s="970"/>
      <c r="N49" s="970"/>
      <c r="O49" s="970"/>
      <c r="P49" s="970"/>
      <c r="Q49" s="970"/>
      <c r="R49" s="971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0.11126979157206227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2" t="s">
        <v>688</v>
      </c>
      <c r="M50" s="973"/>
      <c r="N50" s="973"/>
      <c r="O50" s="973"/>
      <c r="P50" s="973"/>
      <c r="Q50" s="973"/>
      <c r="R50" s="973"/>
      <c r="S50" s="963"/>
      <c r="T50" s="158"/>
      <c r="U50" s="210">
        <f>480 - U48</f>
        <v>356.72827172540127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4" t="s">
        <v>245</v>
      </c>
      <c r="G51" s="955"/>
      <c r="H51" s="955"/>
      <c r="I51" s="956"/>
      <c r="K51" s="158"/>
      <c r="L51" s="962" t="s">
        <v>253</v>
      </c>
      <c r="M51" s="965"/>
      <c r="N51" s="965"/>
      <c r="O51" s="965"/>
      <c r="P51" s="965"/>
      <c r="Q51" s="965"/>
      <c r="R51" s="965"/>
      <c r="S51" s="963"/>
      <c r="T51" s="158"/>
      <c r="U51" s="206">
        <f>U50*U49</f>
        <v>3704.4858986868594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7"/>
      <c r="G52" s="958"/>
      <c r="H52" s="958"/>
      <c r="I52" s="959"/>
      <c r="K52" s="158"/>
      <c r="L52" s="962" t="s">
        <v>689</v>
      </c>
      <c r="M52" s="965"/>
      <c r="N52" s="965"/>
      <c r="O52" s="965"/>
      <c r="P52" s="965"/>
      <c r="Q52" s="965"/>
      <c r="R52" s="965"/>
      <c r="S52" s="963"/>
      <c r="T52" s="158"/>
      <c r="U52" s="203">
        <f>IF(ISERROR(U51/8),,U51/8)</f>
        <v>463.06073733585743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9.0870329783850845E-2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960">
        <f>U52</f>
        <v>463.06073733585743</v>
      </c>
      <c r="Q54" s="961"/>
      <c r="R54" s="1060" t="s">
        <v>703</v>
      </c>
      <c r="S54" s="323" t="s">
        <v>247</v>
      </c>
      <c r="T54" s="324"/>
      <c r="U54" s="324"/>
      <c r="V54" s="347">
        <f>O24</f>
        <v>5.2985615034315363E-2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6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2.6098088275695815E-2</v>
      </c>
      <c r="L56" s="1030" t="s">
        <v>244</v>
      </c>
      <c r="M56" s="1031"/>
      <c r="N56" s="1031"/>
      <c r="O56" s="1032"/>
      <c r="P56" s="1033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3.7089930524020751E-2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2.0399461788211413E-2</v>
      </c>
      <c r="E62" s="146"/>
      <c r="F62" s="304">
        <v>68</v>
      </c>
      <c r="G62" s="180" t="s">
        <v>231</v>
      </c>
      <c r="H62" s="182"/>
      <c r="I62" s="181">
        <f>SUM(I53:I61)</f>
        <v>0.13557375976613731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1.2550859120767408E-2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9.0870329783850845E-2</v>
      </c>
      <c r="E64" s="146"/>
      <c r="F64" s="165">
        <v>70</v>
      </c>
      <c r="G64" s="167" t="s">
        <v>352</v>
      </c>
      <c r="H64" s="166"/>
      <c r="I64" s="162">
        <f>+I63+I62</f>
        <v>0.1481246188869047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Q39:T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>
        <v>7.5</v>
      </c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5" t="s">
        <v>615</v>
      </c>
      <c r="B41" s="926"/>
      <c r="C41" s="926"/>
      <c r="D41" s="926"/>
      <c r="E41" s="926"/>
      <c r="F41" s="926"/>
      <c r="G41" s="926"/>
      <c r="H41" s="926"/>
      <c r="I41" s="926"/>
      <c r="J41" s="926"/>
      <c r="K41" s="926"/>
    </row>
    <row r="42" spans="1:11" ht="28.5" customHeight="1">
      <c r="A42" s="927" t="s">
        <v>616</v>
      </c>
      <c r="B42" s="927"/>
      <c r="C42" s="927"/>
      <c r="D42" s="927"/>
      <c r="E42" s="927"/>
      <c r="F42" s="927"/>
      <c r="G42" s="773"/>
      <c r="H42" s="773"/>
      <c r="I42" s="773"/>
      <c r="J42" s="773" t="s">
        <v>550</v>
      </c>
      <c r="K42" s="773"/>
    </row>
    <row r="43" spans="1:11" ht="28.5" customHeight="1">
      <c r="A43" s="928" t="s">
        <v>617</v>
      </c>
      <c r="B43" s="928"/>
      <c r="C43" s="928"/>
      <c r="D43" s="928"/>
      <c r="E43" s="928"/>
      <c r="F43" s="928"/>
      <c r="G43" s="773"/>
      <c r="H43" s="773"/>
      <c r="I43" s="773"/>
      <c r="J43" s="773" t="s">
        <v>550</v>
      </c>
      <c r="K43" s="773"/>
    </row>
    <row r="44" spans="1:11" ht="28.5" customHeight="1">
      <c r="A44" s="928" t="s">
        <v>618</v>
      </c>
      <c r="B44" s="928"/>
      <c r="C44" s="928"/>
      <c r="D44" s="928"/>
      <c r="E44" s="928"/>
      <c r="F44" s="928"/>
      <c r="G44" s="773"/>
      <c r="H44" s="773"/>
      <c r="I44" s="773"/>
      <c r="J44" s="773" t="s">
        <v>550</v>
      </c>
      <c r="K44" s="773"/>
    </row>
    <row r="45" spans="1:11" ht="28.5" customHeight="1">
      <c r="A45" s="928" t="s">
        <v>619</v>
      </c>
      <c r="B45" s="928"/>
      <c r="C45" s="928"/>
      <c r="D45" s="928"/>
      <c r="E45" s="928"/>
      <c r="F45" s="928"/>
      <c r="G45" s="773"/>
      <c r="H45" s="773"/>
      <c r="I45" s="773"/>
      <c r="J45" s="773" t="s">
        <v>550</v>
      </c>
      <c r="K45" s="773"/>
    </row>
    <row r="46" spans="1:11" ht="28.5" customHeight="1">
      <c r="A46" s="924" t="s">
        <v>620</v>
      </c>
      <c r="B46" s="924"/>
      <c r="C46" s="924"/>
      <c r="D46" s="924"/>
      <c r="E46" s="924"/>
      <c r="F46" s="924"/>
      <c r="G46" s="773"/>
      <c r="H46" s="773"/>
      <c r="I46" s="773"/>
      <c r="J46" s="773" t="s">
        <v>550</v>
      </c>
      <c r="K46" s="773"/>
    </row>
    <row r="47" spans="1:11" ht="28.5" customHeight="1">
      <c r="A47" s="924" t="s">
        <v>621</v>
      </c>
      <c r="B47" s="924"/>
      <c r="C47" s="924"/>
      <c r="D47" s="924"/>
      <c r="E47" s="924"/>
      <c r="F47" s="924"/>
      <c r="G47" s="773"/>
      <c r="H47" s="773"/>
      <c r="I47" s="773"/>
      <c r="J47" s="773" t="s">
        <v>550</v>
      </c>
      <c r="K47" s="773"/>
    </row>
    <row r="48" spans="1:11" ht="28.5" customHeight="1">
      <c r="A48" s="924" t="s">
        <v>622</v>
      </c>
      <c r="B48" s="924"/>
      <c r="C48" s="924"/>
      <c r="D48" s="924"/>
      <c r="E48" s="924"/>
      <c r="F48" s="924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0.10548571439923546</v>
      </c>
      <c r="F23" s="120">
        <f>E23</f>
        <v>0.10548571439923546</v>
      </c>
    </row>
    <row r="24" spans="2:28">
      <c r="B24" s="115" t="s">
        <v>44</v>
      </c>
      <c r="C24" s="108"/>
      <c r="D24" s="111"/>
      <c r="E24" s="111">
        <f>Assembly!H96</f>
        <v>2.9188044466900948E-2</v>
      </c>
      <c r="F24" s="120">
        <f>E24</f>
        <v>2.9188044466900948E-2</v>
      </c>
    </row>
    <row r="25" spans="2:28">
      <c r="B25" s="121" t="s">
        <v>40</v>
      </c>
      <c r="C25" s="108"/>
      <c r="D25" s="361"/>
      <c r="E25" s="122">
        <f>Assembly!H97</f>
        <v>1.3450860020768307E-2</v>
      </c>
      <c r="F25" s="123">
        <f>E25-Assembly!H85-Assembly!H86-Assembly!H88-Assembly!H89-'Machined Part #1'!I54-'Machined Part #1'!I58-'Pacific Quote #2'!I50-'Pacific Quote #2'!I54-'Pacific Quote #3'!I50-'Pacific Quote #3'!I54</f>
        <v>1.2550859120767408E-2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-0.14812461888690473</v>
      </c>
      <c r="F26" s="120">
        <f>F22-F23-F24-F25</f>
        <v>-0.14722461798690384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-0.14812461888690473</v>
      </c>
      <c r="F28" s="120">
        <f>F26-F27</f>
        <v>-0.14722461798690384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0.10548571439923546</v>
      </c>
      <c r="F34" s="396">
        <f>'Machined Part #1'!I55+'Machined Part #1'!I56+'Machined Part #1'!I57</f>
        <v>2.9188044466900948E-2</v>
      </c>
      <c r="G34" s="469">
        <f>'Machined Part #1'!I63+'Machined Part #1'!I54+'Machined Part #1'!I58</f>
        <v>1.3450860020768307E-2</v>
      </c>
      <c r="H34" s="327">
        <f>'Machined Part #1'!I64</f>
        <v>0.1481246188869047</v>
      </c>
      <c r="I34" s="327"/>
      <c r="J34" s="845">
        <f t="shared" ref="J34:J43" si="1">$H34</f>
        <v>0.1481246188869047</v>
      </c>
      <c r="K34" s="813"/>
      <c r="L34" s="327"/>
      <c r="M34" s="327">
        <f t="shared" ref="M34:M43" si="2">$H34</f>
        <v>0.1481246188869047</v>
      </c>
      <c r="N34" s="813"/>
      <c r="O34" s="327"/>
      <c r="P34" s="327">
        <f t="shared" ref="P34:P43" si="3">$H34</f>
        <v>0.1481246188869047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0.1481246188869047</v>
      </c>
      <c r="I44" s="468"/>
      <c r="J44" s="848">
        <f>SUM(J34:J43)</f>
        <v>0.1481246188869047</v>
      </c>
      <c r="K44" s="815"/>
      <c r="L44" s="468"/>
      <c r="M44" s="468">
        <f>SUM(M34:M43)</f>
        <v>0.1481246188869047</v>
      </c>
      <c r="N44" s="815"/>
      <c r="O44" s="468"/>
      <c r="P44" s="468">
        <f>SUM(P34:P43)</f>
        <v>0.1481246188869047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0.10548571439923546</v>
      </c>
      <c r="I95" s="479"/>
      <c r="J95" s="863">
        <f>J65+SUM(F46:F55)+SUM(F34:F43)+J32</f>
        <v>2.9188044466900948E-2</v>
      </c>
      <c r="K95" s="818"/>
      <c r="L95" s="479"/>
      <c r="M95" s="479">
        <f>M65+SUM(G46:G55)+SUM(G34:G43)+M32</f>
        <v>1.3450860020768307E-2</v>
      </c>
      <c r="N95" s="818"/>
      <c r="O95" s="479"/>
      <c r="P95" s="479">
        <f>P65+SUM(H46:H55)+SUM(H34:H43)+P32</f>
        <v>0.1481246188869047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2.9188044466900948E-2</v>
      </c>
      <c r="I96" s="398"/>
      <c r="J96" s="864">
        <f>J80+SUM(G46:G55)+SUM(G34:G43)</f>
        <v>1.3450860020768307E-2</v>
      </c>
      <c r="K96" s="824"/>
      <c r="L96" s="398"/>
      <c r="M96" s="398">
        <f>M80+SUM(H46:H55)+SUM(H34:H43)</f>
        <v>0.1481246188869047</v>
      </c>
      <c r="N96" s="824"/>
      <c r="O96" s="398"/>
      <c r="P96" s="398">
        <f>P80+SUM(J46:J55)+SUM(J34:J43)</f>
        <v>0.1481246188869047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1.3450860020768307E-2</v>
      </c>
      <c r="I97" s="326"/>
      <c r="J97" s="865">
        <f>J81+SUM(H46:H55)+SUM(H34:H43)+J91</f>
        <v>0.1481246188869047</v>
      </c>
      <c r="K97" s="817"/>
      <c r="L97" s="326"/>
      <c r="M97" s="326">
        <f>M81+SUM(J46:J55)+SUM(J34:J43)+M91</f>
        <v>0.1481246188869047</v>
      </c>
      <c r="N97" s="817"/>
      <c r="O97" s="326"/>
      <c r="P97" s="326">
        <f>P81+SUM(M46:M55)+SUM(M34:M43)+P91</f>
        <v>0.1481246188869047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0.14812461888690473</v>
      </c>
      <c r="I99" s="360"/>
      <c r="J99" s="867">
        <f>SUM(J95:J98)</f>
        <v>0.19076352337457397</v>
      </c>
      <c r="K99" s="819"/>
      <c r="L99" s="360"/>
      <c r="M99" s="360">
        <f>SUM(M95:M98)</f>
        <v>0.30970009779457774</v>
      </c>
      <c r="N99" s="819"/>
      <c r="O99" s="360"/>
      <c r="P99" s="360">
        <f>SUM(P95:P98)</f>
        <v>0.44437385666071411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2014-05-12T19:21:23Z</dcterms:modified>
</cp:coreProperties>
</file>