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L148" i="6" l="1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<sst xmlns="http://schemas.openxmlformats.org/spreadsheetml/2006/main" count="3067" uniqueCount="704">
  <si>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</si>
  <si>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</si>
  <si>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</si>
  <si>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</si>
  <si>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</si>
  <si>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</si>
  <si>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</si>
  <si>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</si>
  <si>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</si>
  <si>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</si>
  <si>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</si>
  <si>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</si>
  <si>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</si>
  <si>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</si>
  <si>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</si>
  <si>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</si>
  <si>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</si>
  <si>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</si>
  <si>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</si>
  <si>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</si>
  <si>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</si>
  <si>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</si>
  <si>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</si>
  <si>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</si>
  <si>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</si>
  <si>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</si>
  <si>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</si>
  <si>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</si>
  <si>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</si>
  <si>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</si>
  <si>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</si>
  <si>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</si>
  <si>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</si>
  <si>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</si>
  <si>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</si>
  <si>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</si>
  <si>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</si>
  <si>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</si>
  <si>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</si>
  <si>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</si>
  <si>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</si>
  <si>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</si>
  <si>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</si>
  <si>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</si>
  <si>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</si>
  <si>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</si>
  <si>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</si>
  <si>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</si>
  <si>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</si>
  <si>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</si>
  <si>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</si>
  <si>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</si>
  <si>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</si>
  <si>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</si>
  <si>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</si>
  <si>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</si>
  <si>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</si>
  <si>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</si>
  <si>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</si>
  <si>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</si>
  <si>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</si>
  <si>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</si>
  <si>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</si>
  <si>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</si>
  <si>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</si>
  <si>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</si>
  <si>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</si>
  <si>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</si>
  <si>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</si>
  <si>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</si>
  <si>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</si>
  <si>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</si>
  <si>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</si>
  <si>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</si>
  <si>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</si>
  <si>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</si>
  <si>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</si>
  <si>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</si>
  <si>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</si>
  <si>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</si>
  <si>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</si>
  <si>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</si>
  <si>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</si>
  <si>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</si>
  <si>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</si>
  <si>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</si>
  <si>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</si>
  <si>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</si>
  <si>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</si>
  <si>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</si>
  <si>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</si>
  <si>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</si>
  <si>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</si>
  <si>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</si>
  <si>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</si>
  <si>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</si>
  <si>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</si>
  <si>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</si>
  <si>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</si>
  <si>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</si>
  <si>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</si>
  <si>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</si>
  <si>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</si>
  <si>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</si>
  <si>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</si>
  <si>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</si>
  <si>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</si>
  <si>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</si>
  <si>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</si>
  <si>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</si>
  <si>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</si>
  <si>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</si>
  <si>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</si>
  <si>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</si>
  <si>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</si>
  <si>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</si>
  <si>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</si>
  <si>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</si>
  <si>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</si>
  <si>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</si>
  <si>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</si>
  <si>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</si>
  <si>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</si>
  <si>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</si>
  <si>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</si>
  <si>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</si>
  <si>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</si>
  <si>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</si>
  <si>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</si>
  <si>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</si>
  <si>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</si>
  <si>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</si>
  <si>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</si>
  <si>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</si>
  <si>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</si>
  <si>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</si>
  <si>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</si>
  <si>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</si>
  <si>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</si>
  <si>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</si>
  <si>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</si>
  <si>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</si>
  <si>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</si>
  <si>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</si>
  <si>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</si>
  <si>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</si>
  <si>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</si>
  <si>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</si>
  <si>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</si>
  <si>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</si>
  <si>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</si>
  <si>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</si>
  <si>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</si>
  <si>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</si>
  <si>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</si>
  <si>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</si>
  <si>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</si>
  <si>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</si>
  <si>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</si>
  <si>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</si>
  <si>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</si>
  <si>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</si>
  <si>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</si>
  <si>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</si>
  <si>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</si>
  <si>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</si>
  <si>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</si>
  <si>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</si>
  <si>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</si>
  <si>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</si>
  <si>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</si>
  <si>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</si>
  <si>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</si>
  <si>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</si>
  <si>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</si>
  <si>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</si>
  <si>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</si>
  <si>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</si>
  <si>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</si>
  <si>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</si>
  <si>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</si>
  <si>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</si>
  <si>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</si>
  <si>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</si>
  <si>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</si>
  <si>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</si>
  <si>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</si>
  <si>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</si>
  <si>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</si>
  <si>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</si>
  <si>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</si>
  <si>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</si>
  <si>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</si>
  <si>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</si>
  <si>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</si>
  <si>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</si>
  <si>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</si>
  <si>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</si>
  <si>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</si>
  <si>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</si>
  <si>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</si>
  <si>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</si>
  <si>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</si>
  <si>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</si>
  <si>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</si>
  <si>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</si>
  <si>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</si>
  <si>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</si>
  <si>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</si>
  <si>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</si>
  <si>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</si>
  <si>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</si>
  <si>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</si>
  <si>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</si>
  <si>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</si>
  <si>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</si>
  <si>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</si>
  <si>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</si>
  <si>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</si>
  <si>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</si>
  <si>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</si>
  <si>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</si>
  <si>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</si>
  <si>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</si>
  <si>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</si>
  <si>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</si>
  <si>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</si>
  <si>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</si>
  <si>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</si>
  <si>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</si>
  <si>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</si>
  <si>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</si>
  <si>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</si>
  <si>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</si>
  <si>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</si>
  <si>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</si>
  <si>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</si>
  <si>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</si>
  <si>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</si>
  <si>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</si>
  <si>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</si>
  <si>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</si>
  <si>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</si>
  <si>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</si>
  <si>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</si>
  <si>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</si>
  <si>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</si>
  <si>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</si>
  <si>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</si>
  <si>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</si>
  <si>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</si>
  <si>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</si>
  <si>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</si>
  <si>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</si>
  <si>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</si>
  <si>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</si>
  <si>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</si>
  <si>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</si>
  <si>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</si>
  <si>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</si>
  <si>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</si>
  <si>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</si>
  <si>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</si>
  <si>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</si>
  <si>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</si>
  <si>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</si>
  <si>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</si>
  <si>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</si>
  <si>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</si>
  <si>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</si>
  <si>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</si>
  <si>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</si>
  <si>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</si>
  <si>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</si>
  <si>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</si>
  <si>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</si>
  <si>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</si>
  <si>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</si>
  <si>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</si>
  <si>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</si>
  <si>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</si>
  <si>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</si>
  <si>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</si>
  <si>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</si>
  <si>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</si>
  <si>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</si>
  <si>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</si>
  <si>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</si>
  <si>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</si>
  <si>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</si>
  <si>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</si>
  <si>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</si>
  <si>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</si>
  <si>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</si>
  <si>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</si>
  <si>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</si>
  <si>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</si>
  <si>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</si>
  <si>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</si>
  <si>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</si>
  <si>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</si>
  <si>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</si>
  <si>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</si>
  <si>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</si>
  <si>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</si>
  <si>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</si>
  <si>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</si>
  <si>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</si>
  <si>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</si>
  <si>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</si>
  <si>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</si>
  <si>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</si>
  <si>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</si>
  <si>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</si>
  <si>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</si>
  <si>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</si>
  <si>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</si>
  <si>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</si>
  <si>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</si>
  <si>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</si>
  <si>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</si>
  <si>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</si>
  <si>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</si>
  <si>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</si>
  <si>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</si>
  <si>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</si>
  <si>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</si>
  <si>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</si>
  <si>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</si>
  <si>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</si>
  <si>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</si>
  <si>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</si>
  <si>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</si>
  <si>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</si>
  <si>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</si>
  <si>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</si>
  <si>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</si>
  <si>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</si>
  <si>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</si>
  <si>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</si>
  <si>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</si>
  <si>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</si>
  <si>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</si>
  <si>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</si>
  <si>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</si>
  <si>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</si>
  <si>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</si>
  <si>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</si>
  <si>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</si>
  <si>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</si>
  <si>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</si>
  <si>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</si>
  <si>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</si>
  <si>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</si>
  <si>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</si>
  <si>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</si>
  <si>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</si>
  <si>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</si>
  <si>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</si>
  <si>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</si>
  <si>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</si>
  <si>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</si>
  <si>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</si>
  <si>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</si>
  <si>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</si>
  <si>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</si>
  <si>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</si>
  <si>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</si>
  <si>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</si>
  <si>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</si>
  <si>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</si>
  <si>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</si>
  <si>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</si>
  <si>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</si>
  <si>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</si>
  <si>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</si>
  <si>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</si>
  <si>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</si>
  <si>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</si>
  <si>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</si>
  <si>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</si>
  <si>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</si>
  <si>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</si>
  <si>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</si>
  <si>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</si>
  <si>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</si>
  <si>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</si>
  <si>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</si>
  <si>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</si>
  <si>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</si>
  <si>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</si>
  <si>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</si>
  <si>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</si>
  <si>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</si>
  <si>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</si>
  <si>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</si>
  <si>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</si>
  <si>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</si>
  <si>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</si>
  <si>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</si>
  <si>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</si>
  <si>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</si>
  <si>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</si>
  <si>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</si>
  <si>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</si>
  <si>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</si>
  <si>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</si>
  <si>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</si>
  <si>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</si>
  <si>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</si>
  <si>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</si>
  <si>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</si>
  <si>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</si>
  <si>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</si>
  <si>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</si>
  <si>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</si>
  <si>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</si>
  <si>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</si>
  <si>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</si>
  <si>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</si>
  <si>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</si>
  <si>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</si>
  <si>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</si>
  <si>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</si>
  <si>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</si>
  <si>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</si>
  <si>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</si>
  <si>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</si>
  <si>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</si>
  <si>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</si>
  <si>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</si>
  <si>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</si>
  <si>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</si>
  <si>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</si>
  <si>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</si>
  <si>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</si>
  <si>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</si>
  <si>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</si>
  <si>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</si>
  <si>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</si>
  <si>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</si>
  <si>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</si>
  <si>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</si>
  <si>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</si>
  <si>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</si>
  <si>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</si>
  <si>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</si>
  <si>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</si>
  <si>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</si>
  <si>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</si>
  <si>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</si>
  <si>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</si>
  <si>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</si>
  <si>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</si>
  <si>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</si>
  <si>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</si>
  <si>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</si>
  <si>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</si>
  <si>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</si>
  <si>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</si>
  <si>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</si>
  <si>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</si>
  <si>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</si>
  <si>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</si>
  <si>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</si>
  <si>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</si>
  <si>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</si>
  <si>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</si>
  <si>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</si>
  <si>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</si>
  <si>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</si>
  <si>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</si>
  <si>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</si>
  <si>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</si>
  <si>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</si>
  <si>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</si>
  <si>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</si>
  <si>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</si>
  <si>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</si>
  <si>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</si>
  <si>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</si>
  <si>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</si>
  <si>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</si>
  <si>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</si>
  <si>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</si>
  <si>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</si>
  <si>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</si>
  <si>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</si>
  <si>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</si>
  <si>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</si>
  <si>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</si>
  <si>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</si>
  <si>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</si>
  <si>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</si>
  <si>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</si>
  <si>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</si>
  <si>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</si>
  <si>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</si>
  <si>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</si>
  <si>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</si>
  <si>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</si>
  <si>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</si>
  <si>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</si>
  <si>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</si>
  <si>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</si>
  <si>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</si>
  <si>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</si>
  <si>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</si>
  <si>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</si>
  <si>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</si>
  <si>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</si>
  <si>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</si>
  <si>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</si>
  <si>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</si>
  <si>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</si>
  <si>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</si>
  <si>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</si>
  <si>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</si>
  <si>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</si>
  <si>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</si>
  <si>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</si>
  <si>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</si>
  <si>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</si>
  <si>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</si>
  <si>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</si>
  <si>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</si>
  <si>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</si>
  <si>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</si>
  <si>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</si>
  <si>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</si>
  <si>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</si>
  <si>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</si>
  <si>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</si>
  <si>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</si>
  <si>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</si>
  <si>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</si>
  <si>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</si>
  <si>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</si>
  <si>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</si>
  <si>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</si>
  <si>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</si>
  <si>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</si>
  <si>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</si>
  <si>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</si>
  <si>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</si>
  <si>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</si>
  <si>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</si>
  <si>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</si>
  <si>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</si>
  <si>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</si>
  <si>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</si>
  <si>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</si>
  <si>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</si>
  <si>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</si>
  <si>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</si>
  <si>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</si>
  <si>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</si>
  <si>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</si>
  <si>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</si>
  <si>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</si>
  <si>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</si>
  <si>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</si>
  <si>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</si>
  <si>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</si>
  <si>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</si>
  <si>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</si>
  <si>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</si>
  <si>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</si>
  <si>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</si>
  <si>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</si>
  <si>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</si>
  <si>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</si>
  <si>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</si>
  <si>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</si>
  <si>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</si>
  <si>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</si>
  <si>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</si>
  <si>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</si>
  <si>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</si>
  <si>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</si>
  <si>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</si>
  <si>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</si>
  <si>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</si>
  <si>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</si>
  <si>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</si>
  <si>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</si>
  <si>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</si>
  <si>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</si>
  <si>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</si>
  <si>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</si>
  <si>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</si>
  <si>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</si>
  <si>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</si>
  <si>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</si>
  <si>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</si>
  <si>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</si>
  <si>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</si>
  <si>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</si>
  <si>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</si>
  <si>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</si>
  <si>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</si>
  <si>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</si>
  <si>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</si>
  <si>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</si>
  <si>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</si>
  <si>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</si>
  <si>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</si>
  <si>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</si>
  <si>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</si>
  <si>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</si>
  <si>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</si>
  <si>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</si>
  <si>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</si>
  <si>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</si>
  <si>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</si>
  <si>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</si>
  <si>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</si>
  <si>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</si>
  <si>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</si>
  <si>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</si>
  <si>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</si>
  <si>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</si>
  <si>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</si>
  <si>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</si>
  <si>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</si>
  <si>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</si>
  <si>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</si>
  <si>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</si>
  <si>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</si>
  <si>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</si>
  <si>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</si>
  <si>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</si>
  <si>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</si>
  <si>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</si>
  <si>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</si>
  <si>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</si>
  <si>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</si>
  <si>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</si>
  <si>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</si>
  <si>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</si>
  <si>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</si>
  <si>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</si>
  <si>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</si>
  <si>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</si>
  <si>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</si>
  <si>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</si>
  <si>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</si>
  <si>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</si>
  <si>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</si>
  <si>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</si>
  <si>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</si>
  <si>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</si>
  <si>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</si>
  <si>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</si>
  <si>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</si>
  <si>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</si>
  <si>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</si>
  <si>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</si>
  <si>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</si>
  <si>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</si>
  <si>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</si>
  <si>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</si>
  <si>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</si>
  <si>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</si>
  <si>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</si>
  <si>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</si>
  <si>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</si>
  <si>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</si>
  <si>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</si>
  <si>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</si>
  <si>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</si>
  <si>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</si>
  <si>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</si>
  <si>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</si>
  <si>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</si>
  <si>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</si>
  <si>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</si>
  <si>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</si>
  <si>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</si>
  <si>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</si>
  <si>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</si>
  <si>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</si>
  <si>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</si>
  <si>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</si>
  <si>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</si>
  <si>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</si>
  <si>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</si>
  <si>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</si>
  <si>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</si>
  <si>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</si>
  <si>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</si>
  <si>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</si>
  <si>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</si>
  <si>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</si>
  <si>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</si>
  <si>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</si>
  <si>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</si>
  <si>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</si>
  <si>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</si>
  <si>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Calculated Cycle From Layout </t>
  </si>
  <si>
    <t>Plus 1 second (Acme Only)</t>
  </si>
  <si>
    <t xml:space="preserve">Hydromat Only </t>
  </si>
  <si>
    <t>PWN4016A</t>
  </si>
  <si>
    <t>PWN4016A  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</si>
</sst>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19" borderId="0" xfId="0" applyFill="1" applyBorder="1"/>
    <xf numFmtId="0" fontId="0" fillId="19" borderId="13" xfId="0" applyFill="1" applyBorder="1" applyAlignment="1"/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0" zoomScale="90" zoomScaleNormal="90" workbookViewId="0">
      <selection activeCell="O44" sqref="O4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703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PWN4016A  D5</v>
      </c>
      <c r="Q5" s="348"/>
      <c r="R5" s="226"/>
      <c r="S5" s="226"/>
      <c r="T5" s="226"/>
      <c r="U5" s="349" t="s">
        <v>16</v>
      </c>
      <c r="V5" s="921">
        <f ca="1" xml:space="preserve"> TODAY()</f>
        <v>41705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0.47</v>
      </c>
      <c r="P13" s="158"/>
      <c r="Q13" s="966" t="s">
        <v>312</v>
      </c>
      <c r="R13" s="965"/>
      <c r="S13" s="981">
        <f>+C20</f>
        <v>0.25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6.2E-2</v>
      </c>
      <c r="P15" s="158"/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887.76384011722041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0.55200000000000005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1.3612854515908528E-2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249.53822108553561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0.5630400000000001</v>
      </c>
      <c r="P22" s="158"/>
      <c r="Q22" s="966" t="s">
        <v>296</v>
      </c>
      <c r="R22" s="967"/>
      <c r="S22" s="967"/>
      <c r="T22" s="203">
        <f>IF(S20="",,S20 - 1)</f>
        <v>248.53822108553561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8.7312732664981737E-3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701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702</v>
      </c>
      <c r="N30" s="1026"/>
      <c r="O30" s="924">
        <v>5.1060000000000003E-3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5">
        <f>O24-O30</f>
        <v>3.6252732664981734E-3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2">
        <v>2.96</v>
      </c>
      <c r="U35" s="922" t="s">
        <v>699</v>
      </c>
      <c r="V35" s="923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1094.5945945945946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1242.6911054276779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249.53822108553561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248.53822108553561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6.0466077358323718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49.05060213523133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90.699116037485581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8.7312732664981737E-3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1.8335673859646167E-2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389.30088396251443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7102.1107209377633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887.76384011722041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1.497413365204437E-2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887.76384011722041</v>
      </c>
      <c r="Q54" s="963"/>
      <c r="R54" s="158"/>
      <c r="S54" s="323" t="s">
        <v>247</v>
      </c>
      <c r="T54" s="324"/>
      <c r="U54" s="324"/>
      <c r="V54" s="347">
        <f>O24</f>
        <v>8.7312732664981737E-3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1.3612854515908528E-2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6.1118912865487209E-3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3.361540207601797E-3</v>
      </c>
      <c r="E62" s="146"/>
      <c r="F62" s="304">
        <v>68</v>
      </c>
      <c r="G62" s="180" t="s">
        <v>231</v>
      </c>
      <c r="H62" s="182"/>
      <c r="I62" s="181">
        <f>SUM(I53:I61)</f>
        <v>4.719232987454354E-2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7.1822086040588739E-3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1.497413365204437E-2</v>
      </c>
      <c r="E64" s="146"/>
      <c r="F64" s="165">
        <v>70</v>
      </c>
      <c r="G64" s="167" t="s">
        <v>352</v>
      </c>
      <c r="H64" s="166"/>
      <c r="I64" s="162">
        <f>+I63+I62</f>
        <v>5.4374538478602415E-2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41705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41705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2.9589518267428984E-2</v>
      </c>
      <c r="F23" s="120">
        <f>E23</f>
        <v>2.9589518267428984E-2</v>
      </c>
    </row>
    <row r="24" spans="2:28" x14ac:dyDescent="0.2">
      <c r="B24" s="115" t="s">
        <v>44</v>
      </c>
      <c r="C24" s="108"/>
      <c r="D24" s="111"/>
      <c r="E24" s="111">
        <f>Assembly!H96</f>
        <v>1.6702810707113661E-2</v>
      </c>
      <c r="F24" s="120">
        <f>E24</f>
        <v>1.6702810707113661E-2</v>
      </c>
    </row>
    <row r="25" spans="2:28" x14ac:dyDescent="0.2">
      <c r="B25" s="121" t="s">
        <v>40</v>
      </c>
      <c r="C25" s="108"/>
      <c r="D25" s="361"/>
      <c r="E25" s="122">
        <f>Assembly!H97</f>
        <v>8.082209504059773E-3</v>
      </c>
      <c r="F25" s="123">
        <f>E25-Assembly!H85-Assembly!H86-Assembly!H88-Assembly!H89-'Machined Part #1'!I54-'Machined Part #1'!I58-'Pacific Quote #2'!I50-'Pacific Quote #2'!I54-'Pacific Quote #3'!I50-'Pacific Quote #3'!I54</f>
        <v>7.1822086040588731E-3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-5.4374538478602422E-2</v>
      </c>
      <c r="F26" s="120">
        <f>F22-F23-F24-F25</f>
        <v>-5.3474537578601523E-2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-5.4374538478602422E-2</v>
      </c>
      <c r="F28" s="120">
        <f>F26-F27</f>
        <v>-5.3474537578601523E-2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2.9589518267428984E-2</v>
      </c>
      <c r="F34" s="396">
        <f>'Machined Part #1'!I55+'Machined Part #1'!I56+'Machined Part #1'!I57</f>
        <v>1.6702810707113661E-2</v>
      </c>
      <c r="G34" s="469">
        <f>'Machined Part #1'!I63+'Machined Part #1'!I54+'Machined Part #1'!I58</f>
        <v>8.082209504059773E-3</v>
      </c>
      <c r="H34" s="327">
        <f>'Machined Part #1'!I64</f>
        <v>5.4374538478602415E-2</v>
      </c>
      <c r="I34" s="327"/>
      <c r="J34" s="845">
        <f t="shared" ref="J34:J43" si="1">$H34</f>
        <v>5.4374538478602415E-2</v>
      </c>
      <c r="K34" s="813"/>
      <c r="L34" s="327"/>
      <c r="M34" s="327">
        <f t="shared" ref="M34:M43" si="2">$H34</f>
        <v>5.4374538478602415E-2</v>
      </c>
      <c r="N34" s="813"/>
      <c r="O34" s="327"/>
      <c r="P34" s="327">
        <f t="shared" ref="P34:P43" si="3">$H34</f>
        <v>5.4374538478602415E-2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5.4374538478602415E-2</v>
      </c>
      <c r="I44" s="468"/>
      <c r="J44" s="848">
        <f>SUM(J34:J43)</f>
        <v>5.4374538478602415E-2</v>
      </c>
      <c r="K44" s="815"/>
      <c r="L44" s="468"/>
      <c r="M44" s="468">
        <f>SUM(M34:M43)</f>
        <v>5.4374538478602415E-2</v>
      </c>
      <c r="N44" s="815"/>
      <c r="O44" s="468"/>
      <c r="P44" s="468">
        <f>SUM(P34:P43)</f>
        <v>5.4374538478602415E-2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2.9589518267428984E-2</v>
      </c>
      <c r="I95" s="479"/>
      <c r="J95" s="863">
        <f>J65+SUM(F46:F55)+SUM(F34:F43)+J32</f>
        <v>1.6702810707113661E-2</v>
      </c>
      <c r="K95" s="818"/>
      <c r="L95" s="479"/>
      <c r="M95" s="479">
        <f>M65+SUM(G46:G55)+SUM(G34:G43)+M32</f>
        <v>8.082209504059773E-3</v>
      </c>
      <c r="N95" s="818"/>
      <c r="O95" s="479"/>
      <c r="P95" s="479">
        <f>P65+SUM(H46:H55)+SUM(H34:H43)+P32</f>
        <v>5.4374538478602415E-2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1.6702810707113661E-2</v>
      </c>
      <c r="I96" s="398"/>
      <c r="J96" s="864">
        <f>J80+SUM(G46:G55)+SUM(G34:G43)</f>
        <v>8.082209504059773E-3</v>
      </c>
      <c r="K96" s="824"/>
      <c r="L96" s="398"/>
      <c r="M96" s="398">
        <f>M80+SUM(H46:H55)+SUM(H34:H43)</f>
        <v>5.4374538478602415E-2</v>
      </c>
      <c r="N96" s="824"/>
      <c r="O96" s="398"/>
      <c r="P96" s="398">
        <f>P80+SUM(J46:J55)+SUM(J34:J43)</f>
        <v>5.4374538478602415E-2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8.082209504059773E-3</v>
      </c>
      <c r="I97" s="326"/>
      <c r="J97" s="865">
        <f>J81+SUM(H46:H55)+SUM(H34:H43)+J91</f>
        <v>5.4374538478602415E-2</v>
      </c>
      <c r="K97" s="817"/>
      <c r="L97" s="326"/>
      <c r="M97" s="326">
        <f>M81+SUM(J46:J55)+SUM(J34:J43)+M91</f>
        <v>5.4374538478602415E-2</v>
      </c>
      <c r="N97" s="817"/>
      <c r="O97" s="326"/>
      <c r="P97" s="326">
        <f>P81+SUM(M46:M55)+SUM(M34:M43)+P91</f>
        <v>5.4374538478602415E-2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5.4374538478602422E-2</v>
      </c>
      <c r="I99" s="360"/>
      <c r="J99" s="867">
        <f>SUM(J95:J98)</f>
        <v>7.9159558689775852E-2</v>
      </c>
      <c r="K99" s="819"/>
      <c r="L99" s="360"/>
      <c r="M99" s="360">
        <f>SUM(M95:M98)</f>
        <v>0.1168312864612646</v>
      </c>
      <c r="N99" s="819"/>
      <c r="O99" s="360"/>
      <c r="P99" s="360">
        <f>SUM(P95:P98)</f>
        <v>0.16312361543580725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2014-03-07T16:38:39Z</dcterms:modified>
</cp:coreProperties>
</file>