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G87" s="1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77" l="1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<sst xmlns="http://schemas.openxmlformats.org/spreadsheetml/2006/main" count="3065" uniqueCount="703">
  <si>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</si>
  <si>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</si>
  <si>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</si>
  <si>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</si>
  <si>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</si>
  <si>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</si>
  <si>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</si>
  <si>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</si>
  <si>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</si>
  <si>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</si>
  <si>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</si>
  <si>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</si>
  <si>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</si>
  <si>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</si>
  <si>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</si>
  <si>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</si>
  <si>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</si>
  <si>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</si>
  <si>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</si>
  <si>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</si>
  <si>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</si>
  <si>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</si>
  <si>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</si>
  <si>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</si>
  <si>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</si>
  <si>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</si>
  <si>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</si>
  <si>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</si>
  <si>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</si>
  <si>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</si>
  <si>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</si>
  <si>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</si>
  <si>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</si>
  <si>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</si>
  <si>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</si>
  <si>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</si>
  <si>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</si>
  <si>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</si>
  <si>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</si>
  <si>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</si>
  <si>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</si>
  <si>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</si>
  <si>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</si>
  <si>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</si>
  <si>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</si>
  <si>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</si>
  <si>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</si>
  <si>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</si>
  <si>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</si>
  <si>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</si>
  <si>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</si>
  <si>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</si>
  <si>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</si>
  <si>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</si>
  <si>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</si>
  <si>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</si>
  <si>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</si>
  <si>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</si>
  <si>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</si>
  <si>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</si>
  <si>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</si>
  <si>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</si>
  <si>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</si>
  <si>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</si>
  <si>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</si>
  <si>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</si>
  <si>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</si>
  <si>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</si>
  <si>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</si>
  <si>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</si>
  <si>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</si>
  <si>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</si>
  <si>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</si>
  <si>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</si>
  <si>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</si>
  <si>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</si>
  <si>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</si>
  <si>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</si>
  <si>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</si>
  <si>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</si>
  <si>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</si>
  <si>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</si>
  <si>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</si>
  <si>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</si>
  <si>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</si>
  <si>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</si>
  <si>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</si>
  <si>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</si>
  <si>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</si>
  <si>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</si>
  <si>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</si>
  <si>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</si>
  <si>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</si>
  <si>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</si>
  <si>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</si>
  <si>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</si>
  <si>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</si>
  <si>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</si>
  <si>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</si>
  <si>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</si>
  <si>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</si>
  <si>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</si>
  <si>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</si>
  <si>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</si>
  <si>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</si>
  <si>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</si>
  <si>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</si>
  <si>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</si>
  <si>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</si>
  <si>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</si>
  <si>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</si>
  <si>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</si>
  <si>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</si>
  <si>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</si>
  <si>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</si>
  <si>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</si>
  <si>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</si>
  <si>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</si>
  <si>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</si>
  <si>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</si>
  <si>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</si>
  <si>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</si>
  <si>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</si>
  <si>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</si>
  <si>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</si>
  <si>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</si>
  <si>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</si>
  <si>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</si>
  <si>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</si>
  <si>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</si>
  <si>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</si>
  <si>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</si>
  <si>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</si>
  <si>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</si>
  <si>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</si>
  <si>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</si>
  <si>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</si>
  <si>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</si>
  <si>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</si>
  <si>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</si>
  <si>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</si>
  <si>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</si>
  <si>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</si>
  <si>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</si>
  <si>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</si>
  <si>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</si>
  <si>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</si>
  <si>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</si>
  <si>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</si>
  <si>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</si>
  <si>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</si>
  <si>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</si>
  <si>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</si>
  <si>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</si>
  <si>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</si>
  <si>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</si>
  <si>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</si>
  <si>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</si>
  <si>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</si>
  <si>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</si>
  <si>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</si>
  <si>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</si>
  <si>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</si>
  <si>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</si>
  <si>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</si>
  <si>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</si>
  <si>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</si>
  <si>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</si>
  <si>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</si>
  <si>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</si>
  <si>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</si>
  <si>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</si>
  <si>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</si>
  <si>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</si>
  <si>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</si>
  <si>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</si>
  <si>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</si>
  <si>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</si>
  <si>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</si>
  <si>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</si>
  <si>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</si>
  <si>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</si>
  <si>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</si>
  <si>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</si>
  <si>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</si>
  <si>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</si>
  <si>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</si>
  <si>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</si>
  <si>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</si>
  <si>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</si>
  <si>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</si>
  <si>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</si>
  <si>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</si>
  <si>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</si>
  <si>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</si>
  <si>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</si>
  <si>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</si>
  <si>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</si>
  <si>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</si>
  <si>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</si>
  <si>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</si>
  <si>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</si>
  <si>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</si>
  <si>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</si>
  <si>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</si>
  <si>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</si>
  <si>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</si>
  <si>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</si>
  <si>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</si>
  <si>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</si>
  <si>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</si>
  <si>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</si>
  <si>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</si>
  <si>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</si>
  <si>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</si>
  <si>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</si>
  <si>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</si>
  <si>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</si>
  <si>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</si>
  <si>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</si>
  <si>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</si>
  <si>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</si>
  <si>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</si>
  <si>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</si>
  <si>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</si>
  <si>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</si>
  <si>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</si>
  <si>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</si>
  <si>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</si>
  <si>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</si>
  <si>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</si>
  <si>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</si>
  <si>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</si>
  <si>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</si>
  <si>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</si>
  <si>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</si>
  <si>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</si>
  <si>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</si>
  <si>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</si>
  <si>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</si>
  <si>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</si>
  <si>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</si>
  <si>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</si>
  <si>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</si>
  <si>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</si>
  <si>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</si>
  <si>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</si>
  <si>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</si>
  <si>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</si>
  <si>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</si>
  <si>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</si>
  <si>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</si>
  <si>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</si>
  <si>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</si>
  <si>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</si>
  <si>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</si>
  <si>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</si>
  <si>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</si>
  <si>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</si>
  <si>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</si>
  <si>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</si>
  <si>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</si>
  <si>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</si>
  <si>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</si>
  <si>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</si>
  <si>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</si>
  <si>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</si>
  <si>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</si>
  <si>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</si>
  <si>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</si>
  <si>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</si>
  <si>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</si>
  <si>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</si>
  <si>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</si>
  <si>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</si>
  <si>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</si>
  <si>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</si>
  <si>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</si>
  <si>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</si>
  <si>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</si>
  <si>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</si>
  <si>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</si>
  <si>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</si>
  <si>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</si>
  <si>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</si>
  <si>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</si>
  <si>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</si>
  <si>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</si>
  <si>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</si>
  <si>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</si>
  <si>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</si>
  <si>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</si>
  <si>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</si>
  <si>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</si>
  <si>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</si>
  <si>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</si>
  <si>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</si>
  <si>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</si>
  <si>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</si>
  <si>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</si>
  <si>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</si>
  <si>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</si>
  <si>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</si>
  <si>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</si>
  <si>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</si>
  <si>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</si>
  <si>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</si>
  <si>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</si>
  <si>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</si>
  <si>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</si>
  <si>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</si>
  <si>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</si>
  <si>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</si>
  <si>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</si>
  <si>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</si>
  <si>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</si>
  <si>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</si>
  <si>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</si>
  <si>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</si>
  <si>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</si>
  <si>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</si>
  <si>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</si>
  <si>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</si>
  <si>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</si>
  <si>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</si>
  <si>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</si>
  <si>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</si>
  <si>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</si>
  <si>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</si>
  <si>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</si>
  <si>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</si>
  <si>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</si>
  <si>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</si>
  <si>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</si>
  <si>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</si>
  <si>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</si>
  <si>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</si>
  <si>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</si>
  <si>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</si>
  <si>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</si>
  <si>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</si>
  <si>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</si>
  <si>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</si>
  <si>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</si>
  <si>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</si>
  <si>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</si>
  <si>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</si>
  <si>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</si>
  <si>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</si>
  <si>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</si>
  <si>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</si>
  <si>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</si>
  <si>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</si>
  <si>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</si>
  <si>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</si>
  <si>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</si>
  <si>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</si>
  <si>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</si>
  <si>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</si>
  <si>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</si>
  <si>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</si>
  <si>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</si>
  <si>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</si>
  <si>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</si>
  <si>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</si>
  <si>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</si>
  <si>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</si>
  <si>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</si>
  <si>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</si>
  <si>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</si>
  <si>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</si>
  <si>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</si>
  <si>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</si>
  <si>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</si>
  <si>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</si>
  <si>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</si>
  <si>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</si>
  <si>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</si>
  <si>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</si>
  <si>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</si>
  <si>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</si>
  <si>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</si>
  <si>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</si>
  <si>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</si>
  <si>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</si>
  <si>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</si>
  <si>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</si>
  <si>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</si>
  <si>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</si>
  <si>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</si>
  <si>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</si>
  <si>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</si>
  <si>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</si>
  <si>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</si>
  <si>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</si>
  <si>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</si>
  <si>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</si>
  <si>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</si>
  <si>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</si>
  <si>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</si>
  <si>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</si>
  <si>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</si>
  <si>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</si>
  <si>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</si>
  <si>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</si>
  <si>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</si>
  <si>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</si>
  <si>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</si>
  <si>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</si>
  <si>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</si>
  <si>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</si>
  <si>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</si>
  <si>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</si>
  <si>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</si>
  <si>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</si>
  <si>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</si>
  <si>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</si>
  <si>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</si>
  <si>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</si>
  <si>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</si>
  <si>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</si>
  <si>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</si>
  <si>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</si>
  <si>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</si>
  <si>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</si>
  <si>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</si>
  <si>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</si>
  <si>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</si>
  <si>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</si>
  <si>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</si>
  <si>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</si>
  <si>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</si>
  <si>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</si>
  <si>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</si>
  <si>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</si>
  <si>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</si>
  <si>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</si>
  <si>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</si>
  <si>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</si>
  <si>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</si>
  <si>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</si>
  <si>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</si>
  <si>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</si>
  <si>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</si>
  <si>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</si>
  <si>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</si>
  <si>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</si>
  <si>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</si>
  <si>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</si>
  <si>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</si>
  <si>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</si>
  <si>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</si>
  <si>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</si>
  <si>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</si>
  <si>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</si>
  <si>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</si>
  <si>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</si>
  <si>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</si>
  <si>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</si>
  <si>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</si>
  <si>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</si>
  <si>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</si>
  <si>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</si>
  <si>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</si>
  <si>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</si>
  <si>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</si>
  <si>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</si>
  <si>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</si>
  <si>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</si>
  <si>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</si>
  <si>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</si>
  <si>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</si>
  <si>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</si>
  <si>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</si>
  <si>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</si>
  <si>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</si>
  <si>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</si>
  <si>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</si>
  <si>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</si>
  <si>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</si>
  <si>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</si>
  <si>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</si>
  <si>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</si>
  <si>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</si>
  <si>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</si>
  <si>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</si>
  <si>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</si>
  <si>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</si>
  <si>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</si>
  <si>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</si>
  <si>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</si>
  <si>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</si>
  <si>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</si>
  <si>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</si>
  <si>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</si>
  <si>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</si>
  <si>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</si>
  <si>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</si>
  <si>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</si>
  <si>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</si>
  <si>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</si>
  <si>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</si>
  <si>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</si>
  <si>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</si>
  <si>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</si>
  <si>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</si>
  <si>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</si>
  <si>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</si>
  <si>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</si>
  <si>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</si>
  <si>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</si>
  <si>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</si>
  <si>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</si>
  <si>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</si>
  <si>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</si>
  <si>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</si>
  <si>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</si>
  <si>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</si>
  <si>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</si>
  <si>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</si>
  <si>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</si>
  <si>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</si>
  <si>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</si>
  <si>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</si>
  <si>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</si>
  <si>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</si>
  <si>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</si>
  <si>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</si>
  <si>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</si>
  <si>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</si>
  <si>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</si>
  <si>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</si>
  <si>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</si>
  <si>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</si>
  <si>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</si>
  <si>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</si>
  <si>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</si>
  <si>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</si>
  <si>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</si>
  <si>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</si>
  <si>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</si>
  <si>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</si>
  <si>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</si>
  <si>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</si>
  <si>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</si>
  <si>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</si>
  <si>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</si>
  <si>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</si>
  <si>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</si>
  <si>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</si>
  <si>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</si>
  <si>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</si>
  <si>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</si>
  <si>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</si>
  <si>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</si>
  <si>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</si>
  <si>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</si>
  <si>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</si>
  <si>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</si>
  <si>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</si>
  <si>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</si>
  <si>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</si>
  <si>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</si>
  <si>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</si>
  <si>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</si>
  <si>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</si>
  <si>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</si>
  <si>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</si>
  <si>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</si>
  <si>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</si>
  <si>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</si>
  <si>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</si>
  <si>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</si>
  <si>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</si>
  <si>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</si>
  <si>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</si>
  <si>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</si>
  <si>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</si>
  <si>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</si>
  <si>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</si>
  <si>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</si>
  <si>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</si>
  <si>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</si>
  <si>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</si>
  <si>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</si>
  <si>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</si>
  <si>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</si>
  <si>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</si>
  <si>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</si>
  <si>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</si>
  <si>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</si>
  <si>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</si>
  <si>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</si>
  <si>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</si>
  <si>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</si>
  <si>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</si>
  <si>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</si>
  <si>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</si>
  <si>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</si>
  <si>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</si>
  <si>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</si>
  <si>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</si>
  <si>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</si>
  <si>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</si>
  <si>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</si>
  <si>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</si>
  <si>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</si>
  <si>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</si>
  <si>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</si>
  <si>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</si>
  <si>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</si>
  <si>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</si>
  <si>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</si>
  <si>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</si>
  <si>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</si>
  <si>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</si>
  <si>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</si>
  <si>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</si>
  <si>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</si>
  <si>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</si>
  <si>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</si>
  <si>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</si>
  <si>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</si>
  <si>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</si>
  <si>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</si>
  <si>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</si>
  <si>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</si>
  <si>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</si>
  <si>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</si>
  <si>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</si>
  <si>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</si>
  <si>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</si>
  <si>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</si>
  <si>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</si>
  <si>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</si>
  <si>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</si>
  <si>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</si>
  <si>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</si>
  <si>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</si>
  <si>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</si>
  <si>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</si>
  <si>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</si>
  <si>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</si>
  <si>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</si>
  <si>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</si>
  <si>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</si>
  <si>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</si>
  <si>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</si>
  <si>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</si>
  <si>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</si>
  <si>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</si>
  <si>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</si>
  <si>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</si>
  <si>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</si>
  <si>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</si>
  <si>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</si>
  <si>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</si>
  <si>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</si>
  <si>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</si>
  <si>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</si>
  <si>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</si>
  <si>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</si>
  <si>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</si>
  <si>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</si>
  <si>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</si>
  <si>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</si>
  <si>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</si>
  <si>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</si>
  <si>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</si>
  <si>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</si>
  <si>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</si>
  <si>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</si>
  <si>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</si>
  <si>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</si>
  <si>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</si>
  <si>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</si>
  <si>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</si>
  <si>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</si>
  <si>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</si>
  <si>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</si>
  <si>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</si>
  <si>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</si>
  <si>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</si>
  <si>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</si>
  <si>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</si>
  <si>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</si>
  <si>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</si>
  <si>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</si>
  <si>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</si>
  <si>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</si>
  <si>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</si>
  <si>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</si>
  <si>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</si>
  <si>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</si>
  <si>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</si>
  <si>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</si>
  <si>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</si>
  <si>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</si>
  <si>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</si>
  <si>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</si>
  <si>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S119S119003</t>
  </si>
  <si>
    <t>am</t>
  </si>
  <si>
    <t>S119S119003-10   1¼"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</si>
</sst>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  <xf numFmtId="0" fontId="0" fillId="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24" t="s">
        <v>702</v>
      </c>
      <c r="D5" s="925"/>
      <c r="E5" s="926"/>
      <c r="F5" s="926"/>
      <c r="G5" s="92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S119S119003-10   1¼"</v>
      </c>
      <c r="Q5" s="348"/>
      <c r="R5" s="226"/>
      <c r="S5" s="226"/>
      <c r="T5" s="226"/>
      <c r="U5" s="349" t="s">
        <v>16</v>
      </c>
      <c r="V5" s="922">
        <f ca="1" xml:space="preserve"> TODAY()</f>
        <v>42012</v>
      </c>
      <c r="W5" s="158"/>
      <c r="X5" s="158"/>
      <c r="Y5" s="158"/>
    </row>
    <row r="6" spans="1:29" ht="18.75" thickBot="1">
      <c r="A6" s="970" t="s">
        <v>21</v>
      </c>
      <c r="B6" s="971"/>
      <c r="C6" s="971"/>
      <c r="D6" s="972"/>
      <c r="E6" s="263"/>
      <c r="F6" s="970" t="s">
        <v>320</v>
      </c>
      <c r="G6" s="971"/>
      <c r="H6" s="971"/>
      <c r="I6" s="972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6">
        <v>1</v>
      </c>
      <c r="B8" s="1012" t="s">
        <v>317</v>
      </c>
      <c r="C8" s="990" t="s">
        <v>23</v>
      </c>
      <c r="D8" s="1014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6"/>
      <c r="B9" s="1013"/>
      <c r="C9" s="991"/>
      <c r="D9" s="1014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6"/>
      <c r="B10" s="1013"/>
      <c r="C10" s="991"/>
      <c r="D10" s="101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6"/>
      <c r="B11" s="1013"/>
      <c r="C11" s="991"/>
      <c r="D11" s="1014"/>
      <c r="E11" s="204"/>
      <c r="F11" s="444"/>
      <c r="G11" s="200" t="s">
        <v>311</v>
      </c>
      <c r="H11" s="176"/>
      <c r="I11" s="446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6"/>
      <c r="B12" s="1013"/>
      <c r="C12" s="991"/>
      <c r="D12" s="1014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6"/>
      <c r="B13" s="1013"/>
      <c r="C13" s="991"/>
      <c r="D13" s="101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285">
        <v>1.5049999999999999</v>
      </c>
      <c r="P13" s="158"/>
      <c r="Q13" s="995" t="s">
        <v>312</v>
      </c>
      <c r="R13" s="969"/>
      <c r="S13" s="1011">
        <f>+C20</f>
        <v>1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6"/>
      <c r="B14" s="1013"/>
      <c r="C14" s="991"/>
      <c r="D14" s="1014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6">
        <v>2</v>
      </c>
      <c r="B15" s="1012" t="s">
        <v>306</v>
      </c>
      <c r="C15" s="990" t="s">
        <v>343</v>
      </c>
      <c r="D15" s="97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1">
        <v>9.2999999999999999E-2</v>
      </c>
      <c r="P15" s="158"/>
      <c r="Q15" s="995" t="s">
        <v>308</v>
      </c>
      <c r="R15" s="969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6"/>
      <c r="B16" s="1013"/>
      <c r="C16" s="991"/>
      <c r="D16" s="977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6"/>
      <c r="B17" s="1013"/>
      <c r="C17" s="991"/>
      <c r="D17" s="977"/>
      <c r="E17" s="204"/>
      <c r="F17" s="444">
        <v>37</v>
      </c>
      <c r="G17" s="204" t="s">
        <v>452</v>
      </c>
      <c r="H17" s="318"/>
      <c r="I17" s="452">
        <f>IF(OR(C28="HS",C28="HL"),T30,U52)</f>
        <v>323.55258926704937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6" t="s">
        <v>304</v>
      </c>
      <c r="R17" s="1007"/>
      <c r="S17" s="255">
        <f>+D23</f>
        <v>34.720882007474394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6"/>
      <c r="B18" s="1013"/>
      <c r="C18" s="991"/>
      <c r="D18" s="97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90">
        <f>SUM(O13:O16)</f>
        <v>1.6179999999999999</v>
      </c>
      <c r="P18" s="158"/>
      <c r="Q18" s="995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6"/>
      <c r="B19" s="1013"/>
      <c r="C19" s="1015"/>
      <c r="D19" s="97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1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3.7350960557529185E-2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5" t="s">
        <v>299</v>
      </c>
      <c r="R20" s="969"/>
      <c r="S20" s="252">
        <f>IF(ISERROR(T18/O22),"",T18/O22)</f>
        <v>84.527012288228036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6" t="s">
        <v>692</v>
      </c>
      <c r="M21" s="1017"/>
      <c r="N21" s="101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2.8934068339561994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7" t="s">
        <v>297</v>
      </c>
      <c r="M22" s="969"/>
      <c r="N22" s="235"/>
      <c r="O22" s="250">
        <f>O18*(1+O20)</f>
        <v>1.6503599999999998</v>
      </c>
      <c r="P22" s="158"/>
      <c r="Q22" s="995" t="s">
        <v>296</v>
      </c>
      <c r="R22" s="968"/>
      <c r="S22" s="968"/>
      <c r="T22" s="203">
        <f>IF(S20="",,S20 - 1)</f>
        <v>83.527012288228036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34.720882007474394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6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292</v>
      </c>
      <c r="M24" s="1034"/>
      <c r="N24" s="1034"/>
      <c r="O24" s="920">
        <f>IF(ISERROR(S17/T22),,S17/T22)</f>
        <v>0.41568447208027115</v>
      </c>
      <c r="P24" s="243" t="s">
        <v>22</v>
      </c>
      <c r="Q24" s="1018" t="s">
        <v>693</v>
      </c>
      <c r="R24" s="1018"/>
      <c r="S24" s="1018"/>
      <c r="T24" s="1018"/>
      <c r="U24" s="1018"/>
      <c r="V24" s="198"/>
      <c r="W24" s="158"/>
      <c r="X24" s="158"/>
      <c r="Y24" s="158"/>
    </row>
    <row r="25" spans="1:29" s="237" customFormat="1" ht="13.5" thickBot="1">
      <c r="A25" s="986"/>
      <c r="B25" s="984" t="s">
        <v>22</v>
      </c>
      <c r="C25" s="984"/>
      <c r="D25" s="985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6"/>
      <c r="B26" s="984"/>
      <c r="C26" s="984"/>
      <c r="D26" s="985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8"/>
      <c r="H27" s="979"/>
      <c r="I27" s="980"/>
      <c r="J27" s="158"/>
      <c r="K27" s="158"/>
      <c r="L27" s="1030" t="s">
        <v>684</v>
      </c>
      <c r="M27" s="1031"/>
      <c r="N27" s="1031"/>
      <c r="O27" s="1031"/>
      <c r="P27" s="1032"/>
      <c r="Q27" s="995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6">
        <v>8</v>
      </c>
      <c r="B28" s="988" t="s">
        <v>676</v>
      </c>
      <c r="C28" s="990" t="s">
        <v>701</v>
      </c>
      <c r="D28" s="993"/>
      <c r="E28" s="157"/>
      <c r="F28" s="307"/>
      <c r="G28" s="981"/>
      <c r="H28" s="982"/>
      <c r="I28" s="983"/>
      <c r="J28" s="158"/>
      <c r="K28" s="158"/>
      <c r="L28" s="236"/>
      <c r="M28" s="229"/>
      <c r="N28" s="229"/>
      <c r="O28" s="229"/>
      <c r="P28" s="228"/>
      <c r="Q28" s="996" t="s">
        <v>288</v>
      </c>
      <c r="R28" s="997"/>
      <c r="S28" s="998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6"/>
      <c r="B29" s="988"/>
      <c r="C29" s="991"/>
      <c r="D29" s="993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6"/>
      <c r="B30" s="988"/>
      <c r="C30" s="991"/>
      <c r="D30" s="993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6" t="s">
        <v>700</v>
      </c>
      <c r="N30" s="956"/>
      <c r="O30" s="923">
        <v>0.11692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6"/>
      <c r="B31" s="988"/>
      <c r="C31" s="991"/>
      <c r="D31" s="993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6"/>
      <c r="B32" s="988"/>
      <c r="C32" s="991"/>
      <c r="D32" s="993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1">
        <f>O24-O30</f>
        <v>0.29876447208027113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6"/>
      <c r="B33" s="988"/>
      <c r="C33" s="991"/>
      <c r="D33" s="993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6"/>
      <c r="B34" s="988"/>
      <c r="C34" s="991"/>
      <c r="D34" s="993"/>
      <c r="E34" s="157"/>
      <c r="F34" s="307">
        <v>47</v>
      </c>
      <c r="G34" s="973" t="s">
        <v>686</v>
      </c>
      <c r="H34" s="974"/>
      <c r="I34" s="975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6"/>
      <c r="B35" s="988"/>
      <c r="C35" s="991"/>
      <c r="D35" s="993"/>
      <c r="E35" s="157"/>
      <c r="F35" s="307"/>
      <c r="G35" s="334"/>
      <c r="H35" s="335"/>
      <c r="I35" s="340"/>
      <c r="J35" s="158"/>
      <c r="K35" s="158"/>
      <c r="L35" s="999" t="s">
        <v>683</v>
      </c>
      <c r="M35" s="1000"/>
      <c r="N35" s="1000"/>
      <c r="O35" s="966"/>
      <c r="P35" s="158"/>
      <c r="Q35" s="967" t="s">
        <v>280</v>
      </c>
      <c r="R35" s="969"/>
      <c r="S35" s="215">
        <f>+T27</f>
        <v>3600</v>
      </c>
      <c r="T35" s="357"/>
      <c r="U35" s="357"/>
      <c r="V35" s="928"/>
      <c r="W35" s="318"/>
      <c r="X35" s="318"/>
      <c r="Y35" s="158"/>
    </row>
    <row r="36" spans="1:25" ht="15.75" customHeight="1" thickBot="1">
      <c r="A36" s="987"/>
      <c r="B36" s="989"/>
      <c r="C36" s="992"/>
      <c r="D36" s="994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5" t="s">
        <v>279</v>
      </c>
      <c r="R36" s="968"/>
      <c r="S36" s="969"/>
      <c r="T36" s="283">
        <v>8.4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428.57142857142856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385.71428571428572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4" t="s">
        <v>274</v>
      </c>
      <c r="M42" s="1025"/>
      <c r="N42" s="1025"/>
      <c r="O42" s="1025"/>
      <c r="P42" s="102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5" t="s">
        <v>269</v>
      </c>
      <c r="R44" s="969"/>
      <c r="S44" s="215">
        <f>T22*O44</f>
        <v>501.16207372936822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84.527012288228036</v>
      </c>
      <c r="E46" s="157"/>
      <c r="F46" s="444">
        <v>55</v>
      </c>
      <c r="G46" s="440" t="s">
        <v>24</v>
      </c>
      <c r="H46" s="441"/>
      <c r="I46" s="442"/>
      <c r="K46" s="158"/>
      <c r="L46" s="967" t="s">
        <v>690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3085.7142857142858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83.527012288228036</v>
      </c>
      <c r="E47" s="157"/>
      <c r="F47" s="444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5.1571185200670184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144.80578064516126</v>
      </c>
      <c r="E48" s="157"/>
      <c r="F48" s="444">
        <v>56</v>
      </c>
      <c r="G48" s="204" t="s">
        <v>257</v>
      </c>
      <c r="H48" s="333"/>
      <c r="I48" s="446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77.356777801005279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0.41568447208027115</v>
      </c>
      <c r="E49" s="157"/>
      <c r="F49" s="444">
        <v>57</v>
      </c>
      <c r="G49" s="171" t="s">
        <v>254</v>
      </c>
      <c r="H49" s="281"/>
      <c r="I49" s="207"/>
      <c r="K49" s="158"/>
      <c r="L49" s="1027" t="s">
        <v>687</v>
      </c>
      <c r="M49" s="1028"/>
      <c r="N49" s="1028"/>
      <c r="O49" s="1028"/>
      <c r="P49" s="1028"/>
      <c r="Q49" s="1028"/>
      <c r="R49" s="1029"/>
      <c r="S49" s="158"/>
      <c r="T49" s="158"/>
      <c r="U49" s="210">
        <f>U46/480</f>
        <v>6.4285714285714288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0.8729373913685694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688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402.64322219899475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70" t="s">
        <v>245</v>
      </c>
      <c r="G51" s="971"/>
      <c r="H51" s="971"/>
      <c r="I51" s="972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2588.420714136395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9"/>
      <c r="G52" s="1020"/>
      <c r="H52" s="1020"/>
      <c r="I52" s="1021"/>
      <c r="K52" s="158"/>
      <c r="L52" s="967" t="s">
        <v>689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323.55258926704937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0.71289886961766502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2">
        <f>U52</f>
        <v>323.55258926704937</v>
      </c>
      <c r="Q54" s="1023"/>
      <c r="R54" s="158"/>
      <c r="S54" s="323" t="s">
        <v>247</v>
      </c>
      <c r="T54" s="324"/>
      <c r="U54" s="324"/>
      <c r="V54" s="347">
        <f>O24</f>
        <v>0.41568447208027115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3.7350960557529185E-2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0.29097913045618978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0.16003852175090438</v>
      </c>
      <c r="E62" s="146"/>
      <c r="F62" s="304">
        <v>68</v>
      </c>
      <c r="G62" s="180" t="s">
        <v>231</v>
      </c>
      <c r="H62" s="182"/>
      <c r="I62" s="181">
        <f>SUM(I53:I61)</f>
        <v>0.76885517188178476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1.7389594201955755E-2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0.71289886961766502</v>
      </c>
      <c r="E64" s="146"/>
      <c r="F64" s="165">
        <v>70</v>
      </c>
      <c r="G64" s="167" t="s">
        <v>352</v>
      </c>
      <c r="H64" s="166"/>
      <c r="I64" s="162">
        <f>+I63+I62</f>
        <v>0.7862447660837405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2">
    <mergeCell ref="B15:B19"/>
    <mergeCell ref="C15:C19"/>
    <mergeCell ref="L21:N21"/>
    <mergeCell ref="Q24:U24"/>
    <mergeCell ref="F51:I52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Q17:R17"/>
    <mergeCell ref="L18:M18"/>
    <mergeCell ref="Q18:S18"/>
    <mergeCell ref="Q22:S22"/>
    <mergeCell ref="L6:V6"/>
    <mergeCell ref="S13:T13"/>
    <mergeCell ref="L13:M13"/>
    <mergeCell ref="Q13:R13"/>
    <mergeCell ref="M11:Q11"/>
    <mergeCell ref="L15:M15"/>
    <mergeCell ref="Q15:R15"/>
    <mergeCell ref="Q27:R27"/>
    <mergeCell ref="Q28:S28"/>
    <mergeCell ref="L35:O35"/>
    <mergeCell ref="Q20:R20"/>
    <mergeCell ref="L22:M22"/>
    <mergeCell ref="L24:N2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B8:B14"/>
    <mergeCell ref="C8:C14"/>
    <mergeCell ref="D8:D14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2" t="s">
        <v>317</v>
      </c>
      <c r="C5" s="990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3"/>
      <c r="C6" s="991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3"/>
      <c r="C7" s="99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3"/>
      <c r="C8" s="991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3"/>
      <c r="C9" s="991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3"/>
      <c r="C10" s="99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5" t="s">
        <v>312</v>
      </c>
      <c r="R10" s="969"/>
      <c r="S10" s="1011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3"/>
      <c r="C11" s="991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2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3"/>
      <c r="C13" s="991"/>
      <c r="D13" s="977"/>
      <c r="E13" s="204"/>
      <c r="F13" s="444"/>
      <c r="G13" s="200" t="s">
        <v>301</v>
      </c>
      <c r="H13" s="176"/>
      <c r="I13" s="446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3"/>
      <c r="C14" s="991"/>
      <c r="D14" s="977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3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3"/>
      <c r="C16" s="1015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>
        <v>7.5</v>
      </c>
      <c r="U25" s="158"/>
      <c r="V25" s="198"/>
      <c r="W25" s="158"/>
      <c r="X25" s="158"/>
      <c r="Y25" s="158"/>
    </row>
    <row r="26" spans="1:25">
      <c r="A26" s="986">
        <v>8</v>
      </c>
      <c r="B26" s="1013" t="s">
        <v>285</v>
      </c>
      <c r="C26" s="990"/>
      <c r="D26" s="977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6"/>
      <c r="B27" s="1013"/>
      <c r="C27" s="991"/>
      <c r="D27" s="977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6"/>
      <c r="B28" s="1013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3"/>
      <c r="C29" s="991"/>
      <c r="D29" s="977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3"/>
      <c r="C30" s="991"/>
      <c r="D30" s="97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47"/>
      <c r="C31" s="992"/>
      <c r="D31" s="1048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5" t="s">
        <v>334</v>
      </c>
      <c r="P66" s="1036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2" t="s">
        <v>317</v>
      </c>
      <c r="C5" s="990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3"/>
      <c r="C6" s="991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3"/>
      <c r="C7" s="99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3"/>
      <c r="C8" s="991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3"/>
      <c r="C9" s="991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3"/>
      <c r="C10" s="99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5" t="s">
        <v>312</v>
      </c>
      <c r="R10" s="969"/>
      <c r="S10" s="1011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3"/>
      <c r="C11" s="991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2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3"/>
      <c r="C13" s="991"/>
      <c r="D13" s="977"/>
      <c r="E13" s="204"/>
      <c r="F13" s="444"/>
      <c r="G13" s="200" t="s">
        <v>301</v>
      </c>
      <c r="H13" s="176"/>
      <c r="I13" s="446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3"/>
      <c r="C14" s="991"/>
      <c r="D14" s="977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3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3"/>
      <c r="C16" s="1015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3" t="s">
        <v>285</v>
      </c>
      <c r="C26" s="990"/>
      <c r="D26" s="977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3"/>
      <c r="C27" s="991"/>
      <c r="D27" s="977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3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3"/>
      <c r="C29" s="991"/>
      <c r="D29" s="977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3"/>
      <c r="C30" s="991"/>
      <c r="D30" s="97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47"/>
      <c r="C31" s="992"/>
      <c r="D31" s="1048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5" t="s">
        <v>334</v>
      </c>
      <c r="P66" s="1036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2" t="s">
        <v>317</v>
      </c>
      <c r="C5" s="990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3"/>
      <c r="C6" s="991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3"/>
      <c r="C7" s="99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3"/>
      <c r="C8" s="991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3"/>
      <c r="C9" s="991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3"/>
      <c r="C10" s="99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5" t="s">
        <v>312</v>
      </c>
      <c r="R10" s="969"/>
      <c r="S10" s="1011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3"/>
      <c r="C11" s="991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2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3"/>
      <c r="C13" s="991"/>
      <c r="D13" s="977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3"/>
      <c r="C14" s="991"/>
      <c r="D14" s="97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3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3"/>
      <c r="C16" s="1015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3" t="s">
        <v>285</v>
      </c>
      <c r="C26" s="990"/>
      <c r="D26" s="97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3"/>
      <c r="C27" s="991"/>
      <c r="D27" s="97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3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3"/>
      <c r="C29" s="991"/>
      <c r="D29" s="97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3"/>
      <c r="C30" s="991"/>
      <c r="D30" s="97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47"/>
      <c r="C31" s="992"/>
      <c r="D31" s="1048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5" t="s">
        <v>334</v>
      </c>
      <c r="P66" s="1036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2" t="s">
        <v>317</v>
      </c>
      <c r="C5" s="990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3"/>
      <c r="C6" s="991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3"/>
      <c r="C7" s="99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3"/>
      <c r="C8" s="991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3"/>
      <c r="C9" s="991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3"/>
      <c r="C10" s="99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5" t="s">
        <v>312</v>
      </c>
      <c r="R10" s="969"/>
      <c r="S10" s="1011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3"/>
      <c r="C11" s="991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2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3"/>
      <c r="C13" s="991"/>
      <c r="D13" s="977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3"/>
      <c r="C14" s="991"/>
      <c r="D14" s="97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3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3"/>
      <c r="C16" s="1015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3" t="s">
        <v>285</v>
      </c>
      <c r="C26" s="990"/>
      <c r="D26" s="97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3"/>
      <c r="C27" s="991"/>
      <c r="D27" s="97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3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3"/>
      <c r="C29" s="991"/>
      <c r="D29" s="97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3"/>
      <c r="C30" s="991"/>
      <c r="D30" s="97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47"/>
      <c r="C31" s="992"/>
      <c r="D31" s="1048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5" t="s">
        <v>334</v>
      </c>
      <c r="P66" s="1036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2" t="s">
        <v>317</v>
      </c>
      <c r="C5" s="990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3"/>
      <c r="C6" s="991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3"/>
      <c r="C7" s="99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3"/>
      <c r="C8" s="991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3"/>
      <c r="C9" s="991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3"/>
      <c r="C10" s="99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5" t="s">
        <v>312</v>
      </c>
      <c r="R10" s="969"/>
      <c r="S10" s="1011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3"/>
      <c r="C11" s="991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2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3"/>
      <c r="C13" s="991"/>
      <c r="D13" s="977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3"/>
      <c r="C14" s="991"/>
      <c r="D14" s="97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3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3"/>
      <c r="C16" s="1015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3" t="s">
        <v>285</v>
      </c>
      <c r="C26" s="990"/>
      <c r="D26" s="97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3"/>
      <c r="C27" s="991"/>
      <c r="D27" s="97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3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3"/>
      <c r="C29" s="991"/>
      <c r="D29" s="97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3"/>
      <c r="C30" s="991"/>
      <c r="D30" s="97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47"/>
      <c r="C31" s="992"/>
      <c r="D31" s="1048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5" t="s">
        <v>334</v>
      </c>
      <c r="P66" s="1036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2" t="s">
        <v>317</v>
      </c>
      <c r="C5" s="990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3"/>
      <c r="C6" s="991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3"/>
      <c r="C7" s="99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3"/>
      <c r="C8" s="991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3"/>
      <c r="C9" s="991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3"/>
      <c r="C10" s="99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5" t="s">
        <v>312</v>
      </c>
      <c r="R10" s="969"/>
      <c r="S10" s="1011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3"/>
      <c r="C11" s="991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2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3"/>
      <c r="C13" s="991"/>
      <c r="D13" s="977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3"/>
      <c r="C14" s="991"/>
      <c r="D14" s="97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3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3"/>
      <c r="C16" s="1015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3" t="s">
        <v>285</v>
      </c>
      <c r="C26" s="990"/>
      <c r="D26" s="97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3"/>
      <c r="C27" s="991"/>
      <c r="D27" s="97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3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3"/>
      <c r="C29" s="991"/>
      <c r="D29" s="97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3"/>
      <c r="C30" s="991"/>
      <c r="D30" s="97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47"/>
      <c r="C31" s="992"/>
      <c r="D31" s="1048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5" t="s">
        <v>334</v>
      </c>
      <c r="P66" s="1036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2" t="s">
        <v>317</v>
      </c>
      <c r="C5" s="990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3"/>
      <c r="C6" s="991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3"/>
      <c r="C7" s="99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3"/>
      <c r="C8" s="991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3"/>
      <c r="C9" s="991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3"/>
      <c r="C10" s="99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5" t="s">
        <v>312</v>
      </c>
      <c r="R10" s="969"/>
      <c r="S10" s="1011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3"/>
      <c r="C11" s="991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2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3"/>
      <c r="C13" s="991"/>
      <c r="D13" s="977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3"/>
      <c r="C14" s="991"/>
      <c r="D14" s="97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3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3"/>
      <c r="C16" s="1015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3" t="s">
        <v>285</v>
      </c>
      <c r="C26" s="990"/>
      <c r="D26" s="97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3"/>
      <c r="C27" s="991"/>
      <c r="D27" s="97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3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3"/>
      <c r="C29" s="991"/>
      <c r="D29" s="97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3"/>
      <c r="C30" s="991"/>
      <c r="D30" s="97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47"/>
      <c r="C31" s="992"/>
      <c r="D31" s="1048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5" t="s">
        <v>334</v>
      </c>
      <c r="P66" s="1036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2" t="s">
        <v>317</v>
      </c>
      <c r="C5" s="990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3"/>
      <c r="C6" s="991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3"/>
      <c r="C7" s="99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3"/>
      <c r="C8" s="991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3"/>
      <c r="C9" s="991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3"/>
      <c r="C10" s="99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5" t="s">
        <v>312</v>
      </c>
      <c r="R10" s="969"/>
      <c r="S10" s="1011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3"/>
      <c r="C11" s="991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2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3"/>
      <c r="C13" s="991"/>
      <c r="D13" s="977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3"/>
      <c r="C14" s="991"/>
      <c r="D14" s="97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3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3"/>
      <c r="C16" s="1015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3" t="s">
        <v>285</v>
      </c>
      <c r="C26" s="990"/>
      <c r="D26" s="97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3"/>
      <c r="C27" s="991"/>
      <c r="D27" s="97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3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3"/>
      <c r="C29" s="991"/>
      <c r="D29" s="97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3"/>
      <c r="C30" s="991"/>
      <c r="D30" s="97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47"/>
      <c r="C31" s="992"/>
      <c r="D31" s="1048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5" t="s">
        <v>334</v>
      </c>
      <c r="P66" s="1036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2" t="s">
        <v>317</v>
      </c>
      <c r="C5" s="990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3"/>
      <c r="C6" s="991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3"/>
      <c r="C7" s="991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3"/>
      <c r="C8" s="991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3"/>
      <c r="C9" s="991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3"/>
      <c r="C10" s="991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5" t="s">
        <v>312</v>
      </c>
      <c r="R10" s="969"/>
      <c r="S10" s="1011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3"/>
      <c r="C11" s="991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2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3"/>
      <c r="C13" s="991"/>
      <c r="D13" s="977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3"/>
      <c r="C14" s="991"/>
      <c r="D14" s="97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3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3"/>
      <c r="C16" s="1015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3" t="s">
        <v>285</v>
      </c>
      <c r="C26" s="990"/>
      <c r="D26" s="97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3"/>
      <c r="C27" s="991"/>
      <c r="D27" s="97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3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3"/>
      <c r="C29" s="991"/>
      <c r="D29" s="97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3"/>
      <c r="C30" s="991"/>
      <c r="D30" s="977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47"/>
      <c r="C31" s="992"/>
      <c r="D31" s="1048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5" t="s">
        <v>334</v>
      </c>
      <c r="P66" s="1036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4" t="s">
        <v>595</v>
      </c>
      <c r="B5" s="735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2" t="s">
        <v>596</v>
      </c>
    </row>
    <row r="6" spans="1:14">
      <c r="A6" s="736" t="s">
        <v>597</v>
      </c>
      <c r="B6" s="737"/>
      <c r="C6" s="935"/>
      <c r="D6" s="933"/>
      <c r="E6" s="933"/>
      <c r="F6" s="933"/>
      <c r="G6" s="933"/>
      <c r="H6" s="933"/>
      <c r="I6" s="933"/>
      <c r="J6" s="933"/>
      <c r="K6" s="934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5"/>
      <c r="D8" s="933"/>
      <c r="E8" s="933"/>
      <c r="F8" s="933"/>
      <c r="G8" s="933"/>
      <c r="H8" s="933"/>
      <c r="I8" s="933"/>
      <c r="J8" s="933"/>
      <c r="K8" s="934"/>
      <c r="N8" s="732" t="s">
        <v>600</v>
      </c>
    </row>
    <row r="9" spans="1:14">
      <c r="A9" s="734" t="s">
        <v>601</v>
      </c>
      <c r="B9" s="741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9" t="s">
        <v>604</v>
      </c>
      <c r="J11" s="929" t="s">
        <v>605</v>
      </c>
      <c r="K11" s="929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0"/>
      <c r="J12" s="930"/>
      <c r="K12" s="930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1"/>
      <c r="J13" s="931"/>
      <c r="K13" s="931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3"/>
      <c r="H42" s="773"/>
      <c r="I42" s="773"/>
      <c r="J42" s="773" t="s">
        <v>550</v>
      </c>
      <c r="K42" s="773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3"/>
      <c r="H43" s="773"/>
      <c r="I43" s="773"/>
      <c r="J43" s="773" t="s">
        <v>550</v>
      </c>
      <c r="K43" s="773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3"/>
      <c r="H44" s="773"/>
      <c r="I44" s="773"/>
      <c r="J44" s="773" t="s">
        <v>550</v>
      </c>
      <c r="K44" s="773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3"/>
      <c r="H45" s="773"/>
      <c r="I45" s="773"/>
      <c r="J45" s="773" t="s">
        <v>550</v>
      </c>
      <c r="K45" s="773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3"/>
      <c r="H46" s="773"/>
      <c r="I46" s="773"/>
      <c r="J46" s="773" t="s">
        <v>550</v>
      </c>
      <c r="K46" s="773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3"/>
      <c r="H47" s="773"/>
      <c r="I47" s="773"/>
      <c r="J47" s="773" t="s">
        <v>550</v>
      </c>
      <c r="K47" s="773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41">
        <f>+'Internal Sign Off'!C4</f>
        <v>0</v>
      </c>
      <c r="B7" s="941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0.72751425423304961</v>
      </c>
      <c r="F23" s="120">
        <f>E23</f>
        <v>0.72751425423304961</v>
      </c>
    </row>
    <row r="24" spans="2:28">
      <c r="B24" s="115" t="s">
        <v>44</v>
      </c>
      <c r="C24" s="108"/>
      <c r="D24" s="111"/>
      <c r="E24" s="111">
        <f>Assembly!H96</f>
        <v>4.0440916748734318E-2</v>
      </c>
      <c r="F24" s="120">
        <f>E24</f>
        <v>4.0440916748734318E-2</v>
      </c>
    </row>
    <row r="25" spans="2:28">
      <c r="B25" s="121" t="s">
        <v>40</v>
      </c>
      <c r="C25" s="108"/>
      <c r="D25" s="361"/>
      <c r="E25" s="122">
        <f>Assembly!H97</f>
        <v>1.8289595101956657E-2</v>
      </c>
      <c r="F25" s="123">
        <f>E25-Assembly!H85-Assembly!H86-Assembly!H88-Assembly!H89-'Machined Part #1'!I54-'Machined Part #1'!I58-'Pacific Quote #2'!I50-'Pacific Quote #2'!I54-'Pacific Quote #3'!I50-'Pacific Quote #3'!I54</f>
        <v>1.7389594201955759E-2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-0.78624476608374061</v>
      </c>
      <c r="F26" s="120">
        <f>F22-F23-F24-F25</f>
        <v>-0.78534476518373963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-0.78624476608374061</v>
      </c>
      <c r="F28" s="120">
        <f>F26-F27</f>
        <v>-0.78534476518373963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6" t="s">
        <v>3</v>
      </c>
      <c r="R7" s="947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0.72751425423304961</v>
      </c>
      <c r="F34" s="396">
        <f>'Machined Part #1'!I55+'Machined Part #1'!I56+'Machined Part #1'!I57</f>
        <v>4.0440916748734318E-2</v>
      </c>
      <c r="G34" s="469">
        <f>'Machined Part #1'!I63+'Machined Part #1'!I54+'Machined Part #1'!I58</f>
        <v>1.8289595101956657E-2</v>
      </c>
      <c r="H34" s="327">
        <f>'Machined Part #1'!I64</f>
        <v>0.7862447660837405</v>
      </c>
      <c r="I34" s="327"/>
      <c r="J34" s="845">
        <f t="shared" ref="J34:J43" si="1">$H34</f>
        <v>0.7862447660837405</v>
      </c>
      <c r="K34" s="813"/>
      <c r="L34" s="327"/>
      <c r="M34" s="327">
        <f t="shared" ref="M34:M43" si="2">$H34</f>
        <v>0.7862447660837405</v>
      </c>
      <c r="N34" s="813"/>
      <c r="O34" s="327"/>
      <c r="P34" s="327">
        <f t="shared" ref="P34:P43" si="3">$H34</f>
        <v>0.7862447660837405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0.7862447660837405</v>
      </c>
      <c r="I44" s="468"/>
      <c r="J44" s="848">
        <f>SUM(J34:J43)</f>
        <v>0.7862447660837405</v>
      </c>
      <c r="K44" s="815"/>
      <c r="L44" s="468"/>
      <c r="M44" s="468">
        <f>SUM(M34:M43)</f>
        <v>0.7862447660837405</v>
      </c>
      <c r="N44" s="815"/>
      <c r="O44" s="468"/>
      <c r="P44" s="468">
        <f>SUM(P34:P43)</f>
        <v>0.7862447660837405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0.72751425423304961</v>
      </c>
      <c r="I95" s="479"/>
      <c r="J95" s="863">
        <f>J65+SUM(F46:F55)+SUM(F34:F43)+J32</f>
        <v>4.0440916748734318E-2</v>
      </c>
      <c r="K95" s="818"/>
      <c r="L95" s="479"/>
      <c r="M95" s="479">
        <f>M65+SUM(G46:G55)+SUM(G34:G43)+M32</f>
        <v>1.8289595101956657E-2</v>
      </c>
      <c r="N95" s="818"/>
      <c r="O95" s="479"/>
      <c r="P95" s="479">
        <f>P65+SUM(H46:H55)+SUM(H34:H43)+P32</f>
        <v>0.7862447660837405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4.0440916748734318E-2</v>
      </c>
      <c r="I96" s="398"/>
      <c r="J96" s="864">
        <f>J80+SUM(G46:G55)+SUM(G34:G43)</f>
        <v>1.8289595101956657E-2</v>
      </c>
      <c r="K96" s="824"/>
      <c r="L96" s="398"/>
      <c r="M96" s="398">
        <f>M80+SUM(H46:H55)+SUM(H34:H43)</f>
        <v>0.7862447660837405</v>
      </c>
      <c r="N96" s="824"/>
      <c r="O96" s="398"/>
      <c r="P96" s="398">
        <f>P80+SUM(J46:J55)+SUM(J34:J43)</f>
        <v>0.7862447660837405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1.8289595101956657E-2</v>
      </c>
      <c r="I97" s="326"/>
      <c r="J97" s="865">
        <f>J81+SUM(H46:H55)+SUM(H34:H43)+J91</f>
        <v>0.7862447660837405</v>
      </c>
      <c r="K97" s="817"/>
      <c r="L97" s="326"/>
      <c r="M97" s="326">
        <f>M81+SUM(J46:J55)+SUM(J34:J43)+M91</f>
        <v>0.7862447660837405</v>
      </c>
      <c r="N97" s="817"/>
      <c r="O97" s="326"/>
      <c r="P97" s="326">
        <f>P81+SUM(M46:M55)+SUM(M34:M43)+P91</f>
        <v>0.7862447660837405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0.78624476608374061</v>
      </c>
      <c r="I99" s="360"/>
      <c r="J99" s="867">
        <f>SUM(J95:J98)</f>
        <v>0.8449752779344315</v>
      </c>
      <c r="K99" s="819"/>
      <c r="L99" s="360"/>
      <c r="M99" s="360">
        <f>SUM(M95:M98)</f>
        <v>1.5907791272694376</v>
      </c>
      <c r="N99" s="819"/>
      <c r="O99" s="360"/>
      <c r="P99" s="360">
        <f>SUM(P95:P98)</f>
        <v>2.3587342982512216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2015-01-08T19:17:59Z</dcterms:modified>
</cp:coreProperties>
</file>