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45621"/>
</workbook>
</file>

<file path=xl/calcChain.xml><?xml version="1.0" encoding="utf-8"?>
<calcChain xmlns="http://schemas.openxmlformats.org/spreadsheetml/2006/main">
  <c r="V5" i="10" l="1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O17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7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S13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G95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8" i="6"/>
  <c r="L77" i="6"/>
  <c r="L51" i="6"/>
  <c r="L143" i="6"/>
  <c r="L153" i="6"/>
  <c r="L147" i="6"/>
  <c r="L69" i="6"/>
  <c r="L95" i="6" s="1"/>
  <c r="H60" i="1"/>
  <c r="H61" i="1"/>
  <c r="H62" i="1"/>
  <c r="H63" i="1"/>
  <c r="H64" i="1"/>
  <c r="E31" i="5"/>
  <c r="F31" i="5" s="1"/>
  <c r="H47" i="6" l="1"/>
  <c r="H71" i="6" s="1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Q84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Q83" i="6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Q94" i="6"/>
  <c r="M101" i="6"/>
  <c r="Q96" i="6"/>
  <c r="Q82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O93" i="6"/>
  <c r="L85" i="6"/>
  <c r="L101" i="6"/>
  <c r="L97" i="6"/>
  <c r="R148" i="6"/>
  <c r="R35" i="6"/>
  <c r="L87" i="6"/>
  <c r="R76" i="6"/>
  <c r="R145" i="6" s="1"/>
  <c r="R51" i="6"/>
  <c r="O91" i="6"/>
  <c r="R69" i="6"/>
  <c r="L93" i="6"/>
  <c r="O87" i="6"/>
  <c r="L82" i="6"/>
  <c r="R77" i="6"/>
  <c r="R44" i="6"/>
  <c r="R72" i="6"/>
  <c r="N20" i="6"/>
  <c r="H83" i="6"/>
  <c r="G87" i="6" l="1"/>
  <c r="G77" i="6"/>
  <c r="G145" i="6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E23" i="5" s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48" i="6"/>
  <c r="G151" i="6"/>
  <c r="G146" i="6"/>
  <c r="G152" i="6"/>
  <c r="G147" i="6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N98" i="6" l="1"/>
  <c r="S98" i="6" s="1"/>
  <c r="N94" i="6"/>
  <c r="S94" i="6" s="1"/>
  <c r="N90" i="6"/>
  <c r="N95" i="6"/>
  <c r="S95" i="6" s="1"/>
  <c r="N87" i="6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S87" i="6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<sst xmlns="http://schemas.openxmlformats.org/spreadsheetml/2006/main" count="3065" uniqueCount="702">
  <si>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</si>
  <si>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</si>
  <si>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</si>
  <si>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</si>
  <si>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</si>
  <si>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</si>
  <si>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</si>
  <si>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</si>
  <si>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</si>
  <si>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</si>
  <si>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</si>
  <si>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</si>
  <si>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</si>
  <si>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</si>
  <si>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</si>
  <si>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</si>
  <si>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</si>
  <si>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</si>
  <si>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</si>
  <si>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</si>
  <si>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</si>
  <si>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</si>
  <si>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</si>
  <si>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</si>
  <si>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</si>
  <si>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</si>
  <si>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</si>
  <si>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</si>
  <si>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</si>
  <si>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</si>
  <si>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</si>
  <si>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</si>
  <si>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</si>
  <si>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</si>
  <si>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</si>
  <si>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</si>
  <si>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</si>
  <si>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</si>
  <si>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</si>
  <si>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</si>
  <si>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</si>
  <si>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</si>
  <si>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</si>
  <si>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</si>
  <si>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</si>
  <si>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</si>
  <si>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</si>
  <si>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</si>
  <si>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</si>
  <si>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</si>
  <si>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</si>
  <si>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</si>
  <si>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</si>
  <si>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</si>
  <si>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</si>
  <si>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</si>
  <si>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</si>
  <si>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</si>
  <si>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</si>
  <si>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</si>
  <si>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</si>
  <si>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</si>
  <si>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</si>
  <si>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</si>
  <si>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</si>
  <si>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</si>
  <si>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</si>
  <si>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</si>
  <si>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</si>
  <si>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</si>
  <si>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</si>
  <si>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</si>
  <si>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</si>
  <si>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</si>
  <si>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</si>
  <si>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</si>
  <si>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</si>
  <si>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</si>
  <si>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</si>
  <si>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</si>
  <si>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</si>
  <si>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</si>
  <si>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</si>
  <si>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</si>
  <si>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</si>
  <si>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</si>
  <si>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</si>
  <si>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</si>
  <si>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</si>
  <si>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</si>
  <si>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</si>
  <si>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</si>
  <si>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</si>
  <si>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</si>
  <si>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</si>
  <si>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</si>
  <si>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</si>
  <si>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</si>
  <si>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</si>
  <si>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</si>
  <si>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</si>
  <si>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</si>
  <si>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</si>
  <si>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</si>
  <si>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</si>
  <si>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</si>
  <si>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</si>
  <si>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</si>
  <si>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</si>
  <si>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</si>
  <si>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</si>
  <si>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</si>
  <si>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</si>
  <si>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</si>
  <si>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</si>
  <si>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</si>
  <si>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</si>
  <si>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</si>
  <si>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</si>
  <si>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</si>
  <si>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</si>
  <si>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</si>
  <si>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</si>
  <si>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</si>
  <si>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</si>
  <si>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</si>
  <si>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</si>
  <si>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</si>
  <si>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</si>
  <si>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</si>
  <si>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</si>
  <si>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</si>
  <si>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</si>
  <si>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</si>
  <si>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</si>
  <si>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</si>
  <si>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</si>
  <si>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</si>
  <si>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</si>
  <si>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</si>
  <si>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</si>
  <si>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</si>
  <si>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</si>
  <si>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</si>
  <si>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</si>
  <si>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</si>
  <si>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</si>
  <si>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</si>
  <si>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</si>
  <si>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</si>
  <si>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</si>
  <si>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</si>
  <si>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</si>
  <si>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</si>
  <si>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</si>
  <si>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</si>
  <si>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</si>
  <si>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</si>
  <si>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</si>
  <si>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</si>
  <si>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</si>
  <si>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</si>
  <si>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</si>
  <si>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</si>
  <si>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</si>
  <si>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</si>
  <si>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</si>
  <si>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</si>
  <si>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</si>
  <si>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</si>
  <si>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</si>
  <si>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</si>
  <si>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</si>
  <si>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</si>
  <si>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</si>
  <si>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</si>
  <si>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</si>
  <si>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</si>
  <si>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</si>
  <si>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</si>
  <si>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</si>
  <si>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</si>
  <si>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</si>
  <si>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</si>
  <si>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</si>
  <si>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</si>
  <si>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</si>
  <si>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</si>
  <si>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</si>
  <si>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</si>
  <si>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</si>
  <si>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</si>
  <si>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</si>
  <si>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</si>
  <si>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</si>
  <si>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</si>
  <si>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</si>
  <si>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</si>
  <si>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</si>
  <si>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</si>
  <si>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</si>
  <si>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</si>
  <si>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</si>
  <si>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</si>
  <si>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</si>
  <si>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</si>
  <si>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</si>
  <si>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</si>
  <si>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</si>
  <si>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</si>
  <si>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</si>
  <si>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</si>
  <si>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</si>
  <si>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</si>
  <si>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</si>
  <si>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</si>
  <si>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</si>
  <si>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</si>
  <si>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</si>
  <si>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</si>
  <si>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</si>
  <si>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</si>
  <si>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</si>
  <si>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</si>
  <si>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</si>
  <si>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</si>
  <si>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</si>
  <si>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</si>
  <si>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</si>
  <si>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</si>
  <si>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</si>
  <si>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</si>
  <si>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</si>
  <si>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</si>
  <si>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</si>
  <si>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</si>
  <si>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</si>
  <si>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</si>
  <si>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</si>
  <si>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</si>
  <si>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</si>
  <si>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</si>
  <si>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</si>
  <si>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</si>
  <si>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</si>
  <si>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</si>
  <si>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</si>
  <si>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</si>
  <si>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</si>
  <si>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</si>
  <si>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</si>
  <si>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</si>
  <si>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</si>
  <si>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</si>
  <si>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</si>
  <si>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</si>
  <si>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</si>
  <si>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</si>
  <si>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</si>
  <si>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</si>
  <si>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</si>
  <si>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</si>
  <si>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</si>
  <si>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</si>
  <si>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</si>
  <si>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</si>
  <si>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</si>
  <si>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</si>
  <si>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</si>
  <si>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</si>
  <si>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</si>
  <si>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</si>
  <si>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</si>
  <si>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</si>
  <si>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</si>
  <si>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</si>
  <si>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</si>
  <si>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</si>
  <si>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</si>
  <si>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</si>
  <si>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</si>
  <si>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</si>
  <si>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</si>
  <si>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</si>
  <si>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</si>
  <si>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</si>
  <si>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</si>
  <si>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</si>
  <si>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</si>
  <si>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</si>
  <si>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</si>
  <si>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</si>
  <si>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</si>
  <si>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</si>
  <si>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</si>
  <si>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</si>
  <si>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</si>
  <si>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</si>
  <si>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</si>
  <si>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</si>
  <si>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</si>
  <si>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</si>
  <si>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</si>
  <si>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</si>
  <si>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</si>
  <si>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</si>
  <si>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</si>
  <si>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</si>
  <si>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</si>
  <si>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</si>
  <si>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</si>
  <si>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</si>
  <si>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</si>
  <si>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</si>
  <si>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</si>
  <si>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</si>
  <si>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</si>
  <si>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</si>
  <si>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</si>
  <si>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</si>
  <si>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</si>
  <si>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</si>
  <si>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</si>
  <si>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</si>
  <si>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</si>
  <si>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</si>
  <si>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</si>
  <si>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</si>
  <si>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</si>
  <si>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</si>
  <si>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</si>
  <si>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</si>
  <si>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</si>
  <si>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</si>
  <si>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</si>
  <si>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</si>
  <si>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</si>
  <si>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</si>
  <si>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</si>
  <si>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</si>
  <si>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</si>
  <si>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</si>
  <si>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</si>
  <si>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</si>
  <si>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</si>
  <si>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</si>
  <si>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</si>
  <si>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</si>
  <si>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</si>
  <si>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</si>
  <si>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</si>
  <si>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</si>
  <si>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</si>
  <si>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</si>
  <si>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</si>
  <si>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</si>
  <si>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</si>
  <si>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</si>
  <si>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</si>
  <si>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</si>
  <si>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</si>
  <si>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</si>
  <si>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</si>
  <si>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</si>
  <si>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</si>
  <si>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</si>
  <si>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</si>
  <si>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</si>
  <si>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</si>
  <si>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</si>
  <si>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</si>
  <si>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</si>
  <si>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</si>
  <si>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</si>
  <si>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</si>
  <si>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</si>
  <si>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</si>
  <si>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</si>
  <si>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</si>
  <si>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</si>
  <si>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</si>
  <si>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</si>
  <si>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</si>
  <si>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</si>
  <si>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</si>
  <si>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</si>
  <si>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</si>
  <si>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</si>
  <si>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</si>
  <si>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</si>
  <si>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</si>
  <si>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</si>
  <si>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</si>
  <si>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</si>
  <si>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</si>
  <si>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</si>
  <si>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</si>
  <si>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</si>
  <si>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</si>
  <si>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</si>
  <si>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</si>
  <si>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</si>
  <si>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</si>
  <si>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</si>
  <si>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</si>
  <si>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</si>
  <si>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</si>
  <si>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</si>
  <si>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</si>
  <si>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</si>
  <si>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</si>
  <si>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</si>
  <si>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</si>
  <si>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</si>
  <si>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</si>
  <si>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</si>
  <si>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</si>
  <si>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</si>
  <si>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</si>
  <si>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</si>
  <si>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</si>
  <si>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</si>
  <si>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</si>
  <si>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</si>
  <si>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</si>
  <si>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</si>
  <si>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</si>
  <si>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</si>
  <si>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</si>
  <si>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</si>
  <si>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</si>
  <si>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</si>
  <si>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</si>
  <si>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</si>
  <si>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</si>
  <si>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</si>
  <si>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</si>
  <si>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</si>
  <si>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</si>
  <si>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</si>
  <si>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</si>
  <si>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</si>
  <si>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</si>
  <si>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</si>
  <si>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</si>
  <si>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</si>
  <si>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</si>
  <si>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</si>
  <si>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</si>
  <si>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</si>
  <si>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</si>
  <si>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</si>
  <si>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</si>
  <si>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</si>
  <si>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</si>
  <si>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</si>
  <si>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</si>
  <si>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</si>
  <si>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</si>
  <si>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</si>
  <si>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</si>
  <si>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</si>
  <si>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</si>
  <si>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</si>
  <si>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</si>
  <si>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</si>
  <si>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</si>
  <si>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</si>
  <si>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</si>
  <si>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</si>
  <si>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</si>
  <si>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</si>
  <si>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</si>
  <si>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</si>
  <si>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</si>
  <si>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</si>
  <si>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</si>
  <si>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</si>
  <si>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</si>
  <si>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</si>
  <si>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</si>
  <si>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</si>
  <si>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</si>
  <si>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</si>
  <si>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</si>
  <si>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</si>
  <si>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</si>
  <si>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</si>
  <si>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</si>
  <si>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</si>
  <si>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</si>
  <si>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</si>
  <si>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</si>
  <si>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</si>
  <si>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</si>
  <si>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</si>
  <si>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</si>
  <si>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</si>
  <si>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</si>
  <si>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</si>
  <si>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</si>
  <si>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</si>
  <si>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</si>
  <si>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</si>
  <si>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</si>
  <si>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</si>
  <si>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</si>
  <si>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</si>
  <si>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</si>
  <si>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</si>
  <si>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</si>
  <si>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</si>
  <si>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</si>
  <si>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</si>
  <si>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</si>
  <si>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</si>
  <si>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</si>
  <si>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</si>
  <si>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</si>
  <si>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</si>
  <si>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</si>
  <si>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</si>
  <si>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</si>
  <si>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</si>
  <si>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</si>
  <si>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</si>
  <si>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</si>
  <si>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</si>
  <si>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</si>
  <si>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</si>
  <si>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</si>
  <si>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</si>
  <si>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</si>
  <si>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</si>
  <si>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</si>
  <si>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</si>
  <si>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</si>
  <si>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</si>
  <si>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</si>
  <si>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</si>
  <si>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</si>
  <si>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</si>
  <si>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</si>
  <si>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</si>
  <si>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</si>
  <si>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</si>
  <si>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</si>
  <si>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</si>
  <si>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</si>
  <si>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</si>
  <si>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</si>
  <si>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</si>
  <si>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</si>
  <si>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</si>
  <si>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</si>
  <si>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</si>
  <si>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</si>
  <si>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</si>
  <si>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</si>
  <si>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</si>
  <si>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</si>
  <si>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</si>
  <si>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</si>
  <si>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</si>
  <si>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</si>
  <si>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</si>
  <si>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</si>
  <si>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</si>
  <si>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</si>
  <si>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</si>
  <si>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</si>
  <si>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</si>
  <si>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</si>
  <si>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</si>
  <si>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</si>
  <si>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</si>
  <si>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</si>
  <si>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</si>
  <si>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</si>
  <si>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</si>
  <si>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</si>
  <si>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</si>
  <si>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</si>
  <si>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</si>
  <si>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</si>
  <si>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</si>
  <si>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</si>
  <si>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</si>
  <si>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</si>
  <si>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</si>
  <si>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</si>
  <si>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</si>
  <si>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</si>
  <si>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</si>
  <si>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</si>
  <si>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</si>
  <si>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</si>
  <si>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</si>
  <si>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</si>
  <si>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</si>
  <si>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</si>
  <si>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</si>
  <si>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</si>
  <si>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</si>
  <si>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</si>
  <si>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</si>
  <si>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</si>
  <si>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</si>
  <si>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</si>
  <si>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</si>
  <si>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</si>
  <si>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</si>
  <si>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</si>
  <si>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</si>
  <si>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</si>
  <si>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</si>
  <si>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</si>
  <si>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</si>
  <si>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</si>
  <si>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</si>
  <si>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</si>
  <si>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</si>
  <si>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</si>
  <si>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</si>
  <si>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</si>
  <si>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</si>
  <si>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</si>
  <si>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</si>
  <si>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</si>
  <si>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</si>
  <si>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</si>
  <si>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</si>
  <si>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</si>
  <si>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</si>
  <si>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</si>
  <si>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</si>
  <si>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</si>
  <si>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</si>
  <si>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</si>
  <si>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</si>
  <si>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</si>
  <si>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</si>
  <si>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</si>
  <si>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</si>
  <si>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</si>
  <si>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</si>
  <si>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</si>
  <si>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</si>
  <si>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</si>
  <si>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</si>
  <si>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</si>
  <si>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</si>
  <si>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</si>
  <si>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</si>
  <si>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</si>
  <si>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</si>
  <si>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</si>
  <si>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</si>
  <si>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</si>
  <si>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</si>
  <si>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</si>
  <si>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</si>
  <si>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</si>
  <si>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</si>
  <si>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</si>
  <si>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</si>
  <si>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</si>
  <si>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</si>
  <si>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</si>
  <si>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</si>
  <si>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</si>
  <si>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</si>
  <si>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</si>
  <si>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</si>
  <si>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</si>
  <si>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</si>
  <si>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</si>
  <si>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</si>
  <si>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</si>
  <si>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</si>
  <si>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</si>
  <si>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</si>
  <si>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</si>
  <si>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</si>
  <si>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</si>
  <si>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</si>
  <si>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</si>
  <si>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</si>
  <si>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</si>
  <si>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</si>
  <si>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</si>
  <si>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</si>
  <si>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</si>
  <si>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</si>
  <si>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</si>
  <si>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</si>
  <si>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</si>
  <si>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</si>
  <si>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</si>
  <si>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</si>
  <si>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S144S144002</t>
  </si>
  <si>
    <t>S144S144002-10    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</si>
</sst>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5" fontId="0" fillId="19" borderId="0" xfId="0" applyNumberFormat="1" applyFill="1" applyBorder="1"/>
    <xf numFmtId="179" fontId="47" fillId="0" borderId="57" xfId="0" applyNumberFormat="1" applyFont="1" applyBorder="1" applyAlignment="1">
      <alignment horizontal="center"/>
    </xf>
    <xf numFmtId="175" fontId="0" fillId="19" borderId="6" xfId="0" applyNumberFormat="1" applyFill="1" applyBorder="1"/>
    <xf numFmtId="0" fontId="8" fillId="17" borderId="48" xfId="0" applyFont="1" applyFill="1" applyBorder="1" applyAlignment="1" applyProtection="1">
      <protection locked="0"/>
    </xf>
    <xf numFmtId="0" fontId="8" fillId="17" borderId="1" xfId="0" applyFont="1" applyFill="1" applyBorder="1" applyAlignment="1" applyProtection="1">
      <protection locked="0"/>
    </xf>
    <xf numFmtId="0" fontId="0" fillId="17" borderId="1" xfId="0" applyFill="1" applyBorder="1" applyAlignment="1"/>
    <xf numFmtId="0" fontId="0" fillId="17" borderId="74" xfId="0" applyFill="1" applyBorder="1" applyAlignment="1"/>
    <xf numFmtId="0" fontId="0" fillId="0" borderId="13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1"/>
      <c r="D9" s="952"/>
      <c r="E9" s="952"/>
      <c r="F9" s="952"/>
      <c r="G9" s="953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4"/>
      <c r="D11" s="954"/>
      <c r="E11" s="954"/>
      <c r="F11" s="954"/>
      <c r="G11" s="954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1"/>
      <c r="D13" s="952"/>
      <c r="E13" s="952"/>
      <c r="F13" s="952"/>
      <c r="G13" s="953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8"/>
      <c r="D37" s="948"/>
      <c r="E37" s="948"/>
      <c r="F37" s="948"/>
      <c r="G37" s="948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5"/>
      <c r="D39" s="955"/>
      <c r="E39" s="955"/>
      <c r="F39" s="955"/>
      <c r="G39" s="955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8"/>
      <c r="D44" s="948"/>
      <c r="E44" s="948"/>
      <c r="F44" s="948"/>
      <c r="G44" s="948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9"/>
      <c r="D46" s="949"/>
      <c r="E46" s="949"/>
      <c r="F46" s="949"/>
      <c r="G46" s="949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1"/>
      <c r="D9" s="952"/>
      <c r="E9" s="952"/>
      <c r="F9" s="952"/>
      <c r="G9" s="953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4"/>
      <c r="D11" s="954"/>
      <c r="E11" s="954"/>
      <c r="F11" s="954"/>
      <c r="G11" s="954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1"/>
      <c r="D13" s="952"/>
      <c r="E13" s="952"/>
      <c r="F13" s="952"/>
      <c r="G13" s="953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8"/>
      <c r="D37" s="948"/>
      <c r="E37" s="948"/>
      <c r="F37" s="948"/>
      <c r="G37" s="948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5"/>
      <c r="D39" s="955"/>
      <c r="E39" s="955"/>
      <c r="F39" s="955"/>
      <c r="G39" s="955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8"/>
      <c r="D44" s="948"/>
      <c r="E44" s="948"/>
      <c r="F44" s="948"/>
      <c r="G44" s="948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9"/>
      <c r="D46" s="949"/>
      <c r="E46" s="949"/>
      <c r="F46" s="949"/>
      <c r="G46" s="949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1"/>
      <c r="D9" s="952"/>
      <c r="E9" s="952"/>
      <c r="F9" s="952"/>
      <c r="G9" s="953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4"/>
      <c r="D11" s="954"/>
      <c r="E11" s="954"/>
      <c r="F11" s="954"/>
      <c r="G11" s="954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1"/>
      <c r="D13" s="952"/>
      <c r="E13" s="952"/>
      <c r="F13" s="952"/>
      <c r="G13" s="953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8"/>
      <c r="D37" s="948"/>
      <c r="E37" s="948"/>
      <c r="F37" s="948"/>
      <c r="G37" s="948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5"/>
      <c r="D39" s="955"/>
      <c r="E39" s="955"/>
      <c r="F39" s="955"/>
      <c r="G39" s="955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8"/>
      <c r="D44" s="948"/>
      <c r="E44" s="948"/>
      <c r="F44" s="948"/>
      <c r="G44" s="948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9"/>
      <c r="D46" s="949"/>
      <c r="E46" s="949"/>
      <c r="F46" s="949"/>
      <c r="G46" s="949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1"/>
      <c r="D9" s="952"/>
      <c r="E9" s="952"/>
      <c r="F9" s="952"/>
      <c r="G9" s="953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4"/>
      <c r="D11" s="954"/>
      <c r="E11" s="954"/>
      <c r="F11" s="954"/>
      <c r="G11" s="954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1"/>
      <c r="D13" s="952"/>
      <c r="E13" s="952"/>
      <c r="F13" s="952"/>
      <c r="G13" s="953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8"/>
      <c r="D37" s="948"/>
      <c r="E37" s="948"/>
      <c r="F37" s="948"/>
      <c r="G37" s="948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5"/>
      <c r="D39" s="955"/>
      <c r="E39" s="955"/>
      <c r="F39" s="955"/>
      <c r="G39" s="955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8"/>
      <c r="D44" s="948"/>
      <c r="E44" s="948"/>
      <c r="F44" s="948"/>
      <c r="G44" s="948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9"/>
      <c r="D46" s="949"/>
      <c r="E46" s="949"/>
      <c r="F46" s="949"/>
      <c r="G46" s="949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24" t="s">
        <v>701</v>
      </c>
      <c r="D5" s="925"/>
      <c r="E5" s="926"/>
      <c r="F5" s="926"/>
      <c r="G5" s="92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S144S144002-10    2"</v>
      </c>
      <c r="Q5" s="348"/>
      <c r="R5" s="226"/>
      <c r="S5" s="226"/>
      <c r="T5" s="226"/>
      <c r="U5" s="349" t="s">
        <v>16</v>
      </c>
      <c r="V5" s="922">
        <f ca="1" xml:space="preserve"> TODAY()</f>
        <v>42660</v>
      </c>
      <c r="W5" s="158"/>
      <c r="X5" s="158"/>
      <c r="Y5" s="158"/>
    </row>
    <row r="6" spans="1:29" ht="18.75" thickBot="1" x14ac:dyDescent="0.3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2" t="s">
        <v>321</v>
      </c>
      <c r="M6" s="1003"/>
      <c r="N6" s="1003"/>
      <c r="O6" s="1003"/>
      <c r="P6" s="1003"/>
      <c r="Q6" s="1003"/>
      <c r="R6" s="1003"/>
      <c r="S6" s="1003"/>
      <c r="T6" s="1003"/>
      <c r="U6" s="1003"/>
      <c r="V6" s="1004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08">
        <v>1</v>
      </c>
      <c r="B8" s="985" t="s">
        <v>317</v>
      </c>
      <c r="C8" s="987" t="s">
        <v>23</v>
      </c>
      <c r="D8" s="989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08"/>
      <c r="B9" s="986"/>
      <c r="C9" s="988"/>
      <c r="D9" s="989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08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08"/>
      <c r="B11" s="986"/>
      <c r="C11" s="988"/>
      <c r="D11" s="989"/>
      <c r="E11" s="204"/>
      <c r="F11" s="444"/>
      <c r="G11" s="200" t="s">
        <v>311</v>
      </c>
      <c r="H11" s="176"/>
      <c r="I11" s="446"/>
      <c r="J11" s="318"/>
      <c r="K11" s="158"/>
      <c r="L11" s="199"/>
      <c r="M11" s="997" t="s">
        <v>314</v>
      </c>
      <c r="N11" s="998"/>
      <c r="O11" s="998"/>
      <c r="P11" s="998"/>
      <c r="Q11" s="999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08"/>
      <c r="B12" s="986"/>
      <c r="C12" s="988"/>
      <c r="D12" s="989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08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285">
        <v>1.7889999999999999</v>
      </c>
      <c r="P13" s="158"/>
      <c r="Q13" s="969" t="s">
        <v>312</v>
      </c>
      <c r="R13" s="968"/>
      <c r="S13" s="984">
        <f>+C20</f>
        <v>1.75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08"/>
      <c r="B14" s="986"/>
      <c r="C14" s="988"/>
      <c r="D14" s="989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08">
        <v>2</v>
      </c>
      <c r="B15" s="985" t="s">
        <v>306</v>
      </c>
      <c r="C15" s="987" t="s">
        <v>305</v>
      </c>
      <c r="D15" s="100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1">
        <v>0.125</v>
      </c>
      <c r="P15" s="158"/>
      <c r="Q15" s="969" t="s">
        <v>308</v>
      </c>
      <c r="R15" s="968"/>
      <c r="S15" s="790">
        <v>5.5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08"/>
      <c r="B16" s="986"/>
      <c r="C16" s="988"/>
      <c r="D16" s="1009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08"/>
      <c r="B17" s="986"/>
      <c r="C17" s="988"/>
      <c r="D17" s="1009"/>
      <c r="E17" s="204"/>
      <c r="F17" s="444">
        <v>37</v>
      </c>
      <c r="G17" s="204" t="s">
        <v>452</v>
      </c>
      <c r="H17" s="318"/>
      <c r="I17" s="452">
        <f>IF(OR(C28="HS",C28="HL"),T30,U52)</f>
        <v>118.73965855105661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0" t="s">
        <v>304</v>
      </c>
      <c r="R17" s="1001"/>
      <c r="S17" s="255">
        <f>+D23</f>
        <v>117.24858134216382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08"/>
      <c r="B18" s="986"/>
      <c r="C18" s="988"/>
      <c r="D18" s="100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90">
        <f>SUM(O13:O16)</f>
        <v>1.9339999999999999</v>
      </c>
      <c r="P18" s="158"/>
      <c r="Q18" s="969" t="s">
        <v>302</v>
      </c>
      <c r="R18" s="970"/>
      <c r="S18" s="968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08"/>
      <c r="B19" s="986"/>
      <c r="C19" s="990"/>
      <c r="D19" s="100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1.75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0.10177728441760339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9" t="s">
        <v>299</v>
      </c>
      <c r="R20" s="968"/>
      <c r="S20" s="252">
        <f>IF(ISERROR(T18/O22),"",T18/O22)</f>
        <v>70.209055700873932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6" t="s">
        <v>692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9.7707151118469842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7" t="s">
        <v>297</v>
      </c>
      <c r="M22" s="968"/>
      <c r="N22" s="235"/>
      <c r="O22" s="250">
        <f>O18*(1+O20)</f>
        <v>1.97268</v>
      </c>
      <c r="P22" s="158"/>
      <c r="Q22" s="969" t="s">
        <v>296</v>
      </c>
      <c r="R22" s="970"/>
      <c r="S22" s="970"/>
      <c r="T22" s="203">
        <f>IF(S20="",,S20 - 1)</f>
        <v>69.209055700873932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117.24858134216382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18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292</v>
      </c>
      <c r="M24" s="983"/>
      <c r="N24" s="983"/>
      <c r="O24" s="920">
        <f>IF(ISERROR(S17/T22),,S17/T22)</f>
        <v>1.6941219635898495</v>
      </c>
      <c r="P24" s="243" t="s">
        <v>22</v>
      </c>
      <c r="Q24" s="958" t="s">
        <v>693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 x14ac:dyDescent="0.25">
      <c r="A25" s="1018"/>
      <c r="B25" s="1016" t="s">
        <v>22</v>
      </c>
      <c r="C25" s="1016"/>
      <c r="D25" s="1017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18"/>
      <c r="B26" s="1016"/>
      <c r="C26" s="1016"/>
      <c r="D26" s="1017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10"/>
      <c r="H27" s="1011"/>
      <c r="I27" s="1012"/>
      <c r="J27" s="158"/>
      <c r="K27" s="158"/>
      <c r="L27" s="979" t="s">
        <v>684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18">
        <v>8</v>
      </c>
      <c r="B28" s="1020" t="s">
        <v>676</v>
      </c>
      <c r="C28" s="987" t="s">
        <v>284</v>
      </c>
      <c r="D28" s="1023"/>
      <c r="E28" s="157"/>
      <c r="F28" s="307"/>
      <c r="G28" s="1013"/>
      <c r="H28" s="1014"/>
      <c r="I28" s="1015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 x14ac:dyDescent="0.2">
      <c r="A29" s="1018"/>
      <c r="B29" s="1020"/>
      <c r="C29" s="988"/>
      <c r="D29" s="1023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18"/>
      <c r="B30" s="1020"/>
      <c r="C30" s="988"/>
      <c r="D30" s="1023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5" t="s">
        <v>700</v>
      </c>
      <c r="N30" s="1025"/>
      <c r="O30" s="923">
        <v>0.72399999999999998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1018"/>
      <c r="B31" s="1020"/>
      <c r="C31" s="988"/>
      <c r="D31" s="1023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18"/>
      <c r="B32" s="1020"/>
      <c r="C32" s="988"/>
      <c r="D32" s="1023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1">
        <f>O24-O30</f>
        <v>0.97012196358984948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18"/>
      <c r="B33" s="1020"/>
      <c r="C33" s="988"/>
      <c r="D33" s="1023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18"/>
      <c r="B34" s="1020"/>
      <c r="C34" s="988"/>
      <c r="D34" s="1023"/>
      <c r="E34" s="157"/>
      <c r="F34" s="307">
        <v>47</v>
      </c>
      <c r="G34" s="1005" t="s">
        <v>686</v>
      </c>
      <c r="H34" s="1006"/>
      <c r="I34" s="100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18"/>
      <c r="B35" s="1020"/>
      <c r="C35" s="988"/>
      <c r="D35" s="1023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357"/>
      <c r="U35" s="357"/>
      <c r="V35" s="928"/>
      <c r="W35" s="318"/>
      <c r="X35" s="318"/>
      <c r="Y35" s="158"/>
    </row>
    <row r="36" spans="1:25" ht="15.75" customHeight="1" thickBot="1" x14ac:dyDescent="0.25">
      <c r="A36" s="1019"/>
      <c r="B36" s="1021"/>
      <c r="C36" s="1022"/>
      <c r="D36" s="1024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283">
        <v>26.1</v>
      </c>
      <c r="U36" s="157"/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137.93103448275861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124.13793103448275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6</v>
      </c>
      <c r="P44" s="214"/>
      <c r="Q44" s="969" t="s">
        <v>269</v>
      </c>
      <c r="R44" s="968"/>
      <c r="S44" s="215">
        <f>T22*O44</f>
        <v>415.25433420524359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5.5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70.209055700873932</v>
      </c>
      <c r="E46" s="157"/>
      <c r="F46" s="444">
        <v>55</v>
      </c>
      <c r="G46" s="440" t="s">
        <v>24</v>
      </c>
      <c r="H46" s="441"/>
      <c r="I46" s="442"/>
      <c r="K46" s="158"/>
      <c r="L46" s="967" t="s">
        <v>690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993.10344827586198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69.209055700873932</v>
      </c>
      <c r="E47" s="157"/>
      <c r="F47" s="444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1.3915546846165143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174.33648519855598</v>
      </c>
      <c r="E48" s="157"/>
      <c r="F48" s="444">
        <v>56</v>
      </c>
      <c r="G48" s="204" t="s">
        <v>257</v>
      </c>
      <c r="H48" s="333"/>
      <c r="I48" s="446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20.873320269247714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1.6941219635898495</v>
      </c>
      <c r="E49" s="157"/>
      <c r="F49" s="444">
        <v>57</v>
      </c>
      <c r="G49" s="171" t="s">
        <v>254</v>
      </c>
      <c r="H49" s="281"/>
      <c r="I49" s="207"/>
      <c r="K49" s="158"/>
      <c r="L49" s="974" t="s">
        <v>687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2.068965517241379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3.5576561235386839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688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459.1266797307523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949.91726840845286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962"/>
      <c r="G52" s="963"/>
      <c r="H52" s="963"/>
      <c r="I52" s="964"/>
      <c r="K52" s="158"/>
      <c r="L52" s="967" t="s">
        <v>689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118.73965855105661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2.9054191675565919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1" t="s">
        <v>248</v>
      </c>
      <c r="M54" s="1032"/>
      <c r="N54" s="1032"/>
      <c r="O54" s="1033"/>
      <c r="P54" s="965">
        <f>U52</f>
        <v>118.73965855105661</v>
      </c>
      <c r="Q54" s="966"/>
      <c r="R54" s="158"/>
      <c r="S54" s="323" t="s">
        <v>247</v>
      </c>
      <c r="T54" s="324"/>
      <c r="U54" s="324"/>
      <c r="V54" s="347">
        <f>O24</f>
        <v>1.6941219635898495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0.10177728441760339</v>
      </c>
      <c r="L56" s="1031" t="s">
        <v>244</v>
      </c>
      <c r="M56" s="1032"/>
      <c r="N56" s="1032"/>
      <c r="O56" s="1033"/>
      <c r="P56" s="1034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8" t="s">
        <v>349</v>
      </c>
      <c r="M59" s="1030"/>
      <c r="N59"/>
      <c r="O59" s="1028" t="s">
        <v>351</v>
      </c>
      <c r="P59" s="1030"/>
      <c r="Q59"/>
      <c r="R59" s="1028" t="s">
        <v>328</v>
      </c>
      <c r="S59" s="1029"/>
      <c r="T59" s="1029"/>
      <c r="U59" s="1030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1.1858853745128946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0.65223695598209208</v>
      </c>
      <c r="E62" s="146"/>
      <c r="F62" s="304">
        <v>68</v>
      </c>
      <c r="G62" s="180" t="s">
        <v>231</v>
      </c>
      <c r="H62" s="182"/>
      <c r="I62" s="181">
        <f>SUM(I53:I61)</f>
        <v>3.0258017936807864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4.5092913461787662E-2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2.9054191675565919</v>
      </c>
      <c r="E64" s="146"/>
      <c r="F64" s="165">
        <v>70</v>
      </c>
      <c r="G64" s="167" t="s">
        <v>352</v>
      </c>
      <c r="H64" s="166"/>
      <c r="I64" s="162">
        <f>+I63+I62</f>
        <v>3.0708947071425738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1026" t="s">
        <v>335</v>
      </c>
      <c r="M73" s="1027"/>
      <c r="N73" s="150"/>
      <c r="O73" s="1026" t="s">
        <v>334</v>
      </c>
      <c r="P73" s="1027"/>
      <c r="R73" s="1028" t="s">
        <v>333</v>
      </c>
      <c r="S73" s="1029"/>
      <c r="T73" s="1030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2">
    <mergeCell ref="L56:O56"/>
    <mergeCell ref="P56:Q56"/>
    <mergeCell ref="L51:S51"/>
    <mergeCell ref="L52:S52"/>
    <mergeCell ref="L54:O54"/>
    <mergeCell ref="L73:M73"/>
    <mergeCell ref="R73:T73"/>
    <mergeCell ref="R59:U59"/>
    <mergeCell ref="O73:P73"/>
    <mergeCell ref="O59:P59"/>
    <mergeCell ref="L59:M59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Q27:R27"/>
    <mergeCell ref="Q28:S28"/>
    <mergeCell ref="L35:O35"/>
    <mergeCell ref="Q20:R20"/>
    <mergeCell ref="L22:M22"/>
    <mergeCell ref="Q22:S22"/>
    <mergeCell ref="S13:T13"/>
    <mergeCell ref="B8:B14"/>
    <mergeCell ref="C8:C14"/>
    <mergeCell ref="D8:D14"/>
    <mergeCell ref="B15:B19"/>
    <mergeCell ref="C15:C19"/>
    <mergeCell ref="L13:M13"/>
    <mergeCell ref="Q13:R13"/>
    <mergeCell ref="M11:Q11"/>
    <mergeCell ref="L15:M15"/>
    <mergeCell ref="Q15:R15"/>
    <mergeCell ref="Q17:R17"/>
    <mergeCell ref="L18:M18"/>
    <mergeCell ref="Q18:S18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8">
        <v>1</v>
      </c>
      <c r="B5" s="985" t="s">
        <v>317</v>
      </c>
      <c r="C5" s="987"/>
      <c r="D5" s="1039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8"/>
      <c r="B6" s="986"/>
      <c r="C6" s="988"/>
      <c r="D6" s="1039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8"/>
      <c r="B7" s="986"/>
      <c r="C7" s="988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8"/>
      <c r="B8" s="986"/>
      <c r="C8" s="988"/>
      <c r="D8" s="1039"/>
      <c r="E8" s="204"/>
      <c r="F8" s="444"/>
      <c r="G8" s="200" t="s">
        <v>311</v>
      </c>
      <c r="H8" s="176"/>
      <c r="I8" s="446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8"/>
      <c r="B9" s="986"/>
      <c r="C9" s="988"/>
      <c r="D9" s="1039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8"/>
      <c r="B10" s="986"/>
      <c r="C10" s="988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08"/>
      <c r="B11" s="986"/>
      <c r="C11" s="988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8">
        <v>2</v>
      </c>
      <c r="B12" s="985" t="s">
        <v>306</v>
      </c>
      <c r="C12" s="987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8"/>
      <c r="B13" s="986"/>
      <c r="C13" s="988"/>
      <c r="D13" s="1009"/>
      <c r="E13" s="204"/>
      <c r="F13" s="444"/>
      <c r="G13" s="200" t="s">
        <v>301</v>
      </c>
      <c r="H13" s="176"/>
      <c r="I13" s="446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8"/>
      <c r="B14" s="986"/>
      <c r="C14" s="988"/>
      <c r="D14" s="1009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8"/>
      <c r="B15" s="986"/>
      <c r="C15" s="988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8"/>
      <c r="B16" s="986"/>
      <c r="C16" s="990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8"/>
      <c r="B23" s="1040"/>
      <c r="C23" s="1040"/>
      <c r="D23" s="1041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18">
        <v>8</v>
      </c>
      <c r="B26" s="986" t="s">
        <v>285</v>
      </c>
      <c r="C26" s="987"/>
      <c r="D26" s="1009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18"/>
      <c r="B27" s="986"/>
      <c r="C27" s="988"/>
      <c r="D27" s="1009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18"/>
      <c r="B28" s="986"/>
      <c r="C28" s="988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8"/>
      <c r="B29" s="986"/>
      <c r="C29" s="988"/>
      <c r="D29" s="1009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8"/>
      <c r="B30" s="986"/>
      <c r="C30" s="988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6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8" t="s">
        <v>329</v>
      </c>
      <c r="M76" s="1030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8">
        <v>1</v>
      </c>
      <c r="B5" s="985" t="s">
        <v>317</v>
      </c>
      <c r="C5" s="987"/>
      <c r="D5" s="1039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8"/>
      <c r="B6" s="986"/>
      <c r="C6" s="988"/>
      <c r="D6" s="1039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8"/>
      <c r="B7" s="986"/>
      <c r="C7" s="988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8"/>
      <c r="B8" s="986"/>
      <c r="C8" s="988"/>
      <c r="D8" s="1039"/>
      <c r="E8" s="204"/>
      <c r="F8" s="444"/>
      <c r="G8" s="200" t="s">
        <v>311</v>
      </c>
      <c r="H8" s="176"/>
      <c r="I8" s="446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8"/>
      <c r="B9" s="986"/>
      <c r="C9" s="988"/>
      <c r="D9" s="1039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8"/>
      <c r="B10" s="986"/>
      <c r="C10" s="988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08"/>
      <c r="B11" s="986"/>
      <c r="C11" s="988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8">
        <v>2</v>
      </c>
      <c r="B12" s="985" t="s">
        <v>306</v>
      </c>
      <c r="C12" s="987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8"/>
      <c r="B13" s="986"/>
      <c r="C13" s="988"/>
      <c r="D13" s="1009"/>
      <c r="E13" s="204"/>
      <c r="F13" s="444"/>
      <c r="G13" s="200" t="s">
        <v>301</v>
      </c>
      <c r="H13" s="176"/>
      <c r="I13" s="446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8"/>
      <c r="B14" s="986"/>
      <c r="C14" s="988"/>
      <c r="D14" s="1009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8"/>
      <c r="B15" s="986"/>
      <c r="C15" s="988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8"/>
      <c r="B16" s="986"/>
      <c r="C16" s="990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8"/>
      <c r="B23" s="1040"/>
      <c r="C23" s="1040"/>
      <c r="D23" s="1041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18">
        <v>8</v>
      </c>
      <c r="B26" s="986" t="s">
        <v>285</v>
      </c>
      <c r="C26" s="987"/>
      <c r="D26" s="1009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8"/>
      <c r="B27" s="986"/>
      <c r="C27" s="988"/>
      <c r="D27" s="1009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8"/>
      <c r="B28" s="986"/>
      <c r="C28" s="988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8"/>
      <c r="B29" s="986"/>
      <c r="C29" s="988"/>
      <c r="D29" s="1009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8"/>
      <c r="B30" s="986"/>
      <c r="C30" s="988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6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8" t="s">
        <v>329</v>
      </c>
      <c r="M76" s="1030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8">
        <v>1</v>
      </c>
      <c r="B5" s="985" t="s">
        <v>317</v>
      </c>
      <c r="C5" s="987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8"/>
      <c r="B6" s="986"/>
      <c r="C6" s="988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8"/>
      <c r="B7" s="986"/>
      <c r="C7" s="988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8"/>
      <c r="B8" s="986"/>
      <c r="C8" s="988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8"/>
      <c r="B9" s="986"/>
      <c r="C9" s="988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8"/>
      <c r="B10" s="986"/>
      <c r="C10" s="988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08"/>
      <c r="B11" s="986"/>
      <c r="C11" s="988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8">
        <v>2</v>
      </c>
      <c r="B12" s="985" t="s">
        <v>306</v>
      </c>
      <c r="C12" s="987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8"/>
      <c r="B13" s="986"/>
      <c r="C13" s="988"/>
      <c r="D13" s="1009"/>
      <c r="E13" s="204"/>
      <c r="F13" s="711"/>
      <c r="G13" s="200" t="s">
        <v>301</v>
      </c>
      <c r="H13" s="176"/>
      <c r="I13" s="713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8"/>
      <c r="B14" s="986"/>
      <c r="C14" s="988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8"/>
      <c r="B15" s="986"/>
      <c r="C15" s="988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8"/>
      <c r="B16" s="986"/>
      <c r="C16" s="990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18">
        <v>8</v>
      </c>
      <c r="B26" s="986" t="s">
        <v>285</v>
      </c>
      <c r="C26" s="987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8"/>
      <c r="B27" s="986"/>
      <c r="C27" s="988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8"/>
      <c r="B28" s="986"/>
      <c r="C28" s="988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8"/>
      <c r="B29" s="986"/>
      <c r="C29" s="988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8"/>
      <c r="B30" s="986"/>
      <c r="C30" s="988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6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8" t="s">
        <v>329</v>
      </c>
      <c r="M76" s="1030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8">
        <v>1</v>
      </c>
      <c r="B5" s="985" t="s">
        <v>317</v>
      </c>
      <c r="C5" s="987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8"/>
      <c r="B6" s="986"/>
      <c r="C6" s="988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8"/>
      <c r="B7" s="986"/>
      <c r="C7" s="988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8"/>
      <c r="B8" s="986"/>
      <c r="C8" s="988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8"/>
      <c r="B9" s="986"/>
      <c r="C9" s="988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8"/>
      <c r="B10" s="986"/>
      <c r="C10" s="988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08"/>
      <c r="B11" s="986"/>
      <c r="C11" s="988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8">
        <v>2</v>
      </c>
      <c r="B12" s="985" t="s">
        <v>306</v>
      </c>
      <c r="C12" s="987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8"/>
      <c r="B13" s="986"/>
      <c r="C13" s="988"/>
      <c r="D13" s="1009"/>
      <c r="E13" s="204"/>
      <c r="F13" s="711"/>
      <c r="G13" s="200" t="s">
        <v>301</v>
      </c>
      <c r="H13" s="176"/>
      <c r="I13" s="713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8"/>
      <c r="B14" s="986"/>
      <c r="C14" s="988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8"/>
      <c r="B15" s="986"/>
      <c r="C15" s="988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8"/>
      <c r="B16" s="986"/>
      <c r="C16" s="990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18">
        <v>8</v>
      </c>
      <c r="B26" s="986" t="s">
        <v>285</v>
      </c>
      <c r="C26" s="987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8"/>
      <c r="B27" s="986"/>
      <c r="C27" s="988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8"/>
      <c r="B28" s="986"/>
      <c r="C28" s="988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8"/>
      <c r="B29" s="986"/>
      <c r="C29" s="988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8"/>
      <c r="B30" s="986"/>
      <c r="C30" s="988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6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8" t="s">
        <v>329</v>
      </c>
      <c r="M76" s="1030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8">
        <v>1</v>
      </c>
      <c r="B5" s="985" t="s">
        <v>317</v>
      </c>
      <c r="C5" s="987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8"/>
      <c r="B6" s="986"/>
      <c r="C6" s="988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8"/>
      <c r="B7" s="986"/>
      <c r="C7" s="988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8"/>
      <c r="B8" s="986"/>
      <c r="C8" s="988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8"/>
      <c r="B9" s="986"/>
      <c r="C9" s="988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8"/>
      <c r="B10" s="986"/>
      <c r="C10" s="988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08"/>
      <c r="B11" s="986"/>
      <c r="C11" s="988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8">
        <v>2</v>
      </c>
      <c r="B12" s="985" t="s">
        <v>306</v>
      </c>
      <c r="C12" s="987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8"/>
      <c r="B13" s="986"/>
      <c r="C13" s="988"/>
      <c r="D13" s="1009"/>
      <c r="E13" s="204"/>
      <c r="F13" s="711"/>
      <c r="G13" s="200" t="s">
        <v>301</v>
      </c>
      <c r="H13" s="176"/>
      <c r="I13" s="713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8"/>
      <c r="B14" s="986"/>
      <c r="C14" s="988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8"/>
      <c r="B15" s="986"/>
      <c r="C15" s="988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8"/>
      <c r="B16" s="986"/>
      <c r="C16" s="990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18">
        <v>8</v>
      </c>
      <c r="B26" s="986" t="s">
        <v>285</v>
      </c>
      <c r="C26" s="987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8"/>
      <c r="B27" s="986"/>
      <c r="C27" s="988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8"/>
      <c r="B28" s="986"/>
      <c r="C28" s="988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8"/>
      <c r="B29" s="986"/>
      <c r="C29" s="988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8"/>
      <c r="B30" s="986"/>
      <c r="C30" s="988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6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8" t="s">
        <v>329</v>
      </c>
      <c r="M76" s="1030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8">
        <v>1</v>
      </c>
      <c r="B5" s="985" t="s">
        <v>317</v>
      </c>
      <c r="C5" s="987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8"/>
      <c r="B6" s="986"/>
      <c r="C6" s="988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8"/>
      <c r="B7" s="986"/>
      <c r="C7" s="988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8"/>
      <c r="B8" s="986"/>
      <c r="C8" s="988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8"/>
      <c r="B9" s="986"/>
      <c r="C9" s="988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8"/>
      <c r="B10" s="986"/>
      <c r="C10" s="988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08"/>
      <c r="B11" s="986"/>
      <c r="C11" s="988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8">
        <v>2</v>
      </c>
      <c r="B12" s="985" t="s">
        <v>306</v>
      </c>
      <c r="C12" s="987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8"/>
      <c r="B13" s="986"/>
      <c r="C13" s="988"/>
      <c r="D13" s="1009"/>
      <c r="E13" s="204"/>
      <c r="F13" s="711"/>
      <c r="G13" s="200" t="s">
        <v>301</v>
      </c>
      <c r="H13" s="176"/>
      <c r="I13" s="713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8"/>
      <c r="B14" s="986"/>
      <c r="C14" s="988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8"/>
      <c r="B15" s="986"/>
      <c r="C15" s="988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8"/>
      <c r="B16" s="986"/>
      <c r="C16" s="990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18">
        <v>8</v>
      </c>
      <c r="B26" s="986" t="s">
        <v>285</v>
      </c>
      <c r="C26" s="987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8"/>
      <c r="B27" s="986"/>
      <c r="C27" s="988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8"/>
      <c r="B28" s="986"/>
      <c r="C28" s="988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8"/>
      <c r="B29" s="986"/>
      <c r="C29" s="988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8"/>
      <c r="B30" s="986"/>
      <c r="C30" s="988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6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8" t="s">
        <v>329</v>
      </c>
      <c r="M76" s="1030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8">
        <v>1</v>
      </c>
      <c r="B5" s="985" t="s">
        <v>317</v>
      </c>
      <c r="C5" s="987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8"/>
      <c r="B6" s="986"/>
      <c r="C6" s="988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8"/>
      <c r="B7" s="986"/>
      <c r="C7" s="988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8"/>
      <c r="B8" s="986"/>
      <c r="C8" s="988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8"/>
      <c r="B9" s="986"/>
      <c r="C9" s="988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8"/>
      <c r="B10" s="986"/>
      <c r="C10" s="988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08"/>
      <c r="B11" s="986"/>
      <c r="C11" s="988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8">
        <v>2</v>
      </c>
      <c r="B12" s="985" t="s">
        <v>306</v>
      </c>
      <c r="C12" s="987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8"/>
      <c r="B13" s="986"/>
      <c r="C13" s="988"/>
      <c r="D13" s="1009"/>
      <c r="E13" s="204"/>
      <c r="F13" s="711"/>
      <c r="G13" s="200" t="s">
        <v>301</v>
      </c>
      <c r="H13" s="176"/>
      <c r="I13" s="713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8"/>
      <c r="B14" s="986"/>
      <c r="C14" s="988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8"/>
      <c r="B15" s="986"/>
      <c r="C15" s="988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8"/>
      <c r="B16" s="986"/>
      <c r="C16" s="990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18">
        <v>8</v>
      </c>
      <c r="B26" s="986" t="s">
        <v>285</v>
      </c>
      <c r="C26" s="987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8"/>
      <c r="B27" s="986"/>
      <c r="C27" s="988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8"/>
      <c r="B28" s="986"/>
      <c r="C28" s="988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8"/>
      <c r="B29" s="986"/>
      <c r="C29" s="988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8"/>
      <c r="B30" s="986"/>
      <c r="C30" s="988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6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8" t="s">
        <v>329</v>
      </c>
      <c r="M76" s="1030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8">
        <v>1</v>
      </c>
      <c r="B5" s="985" t="s">
        <v>317</v>
      </c>
      <c r="C5" s="987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8"/>
      <c r="B6" s="986"/>
      <c r="C6" s="988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8"/>
      <c r="B7" s="986"/>
      <c r="C7" s="988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8"/>
      <c r="B8" s="986"/>
      <c r="C8" s="988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8"/>
      <c r="B9" s="986"/>
      <c r="C9" s="988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8"/>
      <c r="B10" s="986"/>
      <c r="C10" s="988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08"/>
      <c r="B11" s="986"/>
      <c r="C11" s="988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8">
        <v>2</v>
      </c>
      <c r="B12" s="985" t="s">
        <v>306</v>
      </c>
      <c r="C12" s="987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8"/>
      <c r="B13" s="986"/>
      <c r="C13" s="988"/>
      <c r="D13" s="1009"/>
      <c r="E13" s="204"/>
      <c r="F13" s="711"/>
      <c r="G13" s="200" t="s">
        <v>301</v>
      </c>
      <c r="H13" s="176"/>
      <c r="I13" s="713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8"/>
      <c r="B14" s="986"/>
      <c r="C14" s="988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8"/>
      <c r="B15" s="986"/>
      <c r="C15" s="988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8"/>
      <c r="B16" s="986"/>
      <c r="C16" s="990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18">
        <v>8</v>
      </c>
      <c r="B26" s="986" t="s">
        <v>285</v>
      </c>
      <c r="C26" s="987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8"/>
      <c r="B27" s="986"/>
      <c r="C27" s="988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8"/>
      <c r="B28" s="986"/>
      <c r="C28" s="988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8"/>
      <c r="B29" s="986"/>
      <c r="C29" s="988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8"/>
      <c r="B30" s="986"/>
      <c r="C30" s="988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6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8" t="s">
        <v>329</v>
      </c>
      <c r="M76" s="1030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8">
        <v>1</v>
      </c>
      <c r="B5" s="985" t="s">
        <v>317</v>
      </c>
      <c r="C5" s="987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8"/>
      <c r="B6" s="986"/>
      <c r="C6" s="988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8"/>
      <c r="B7" s="986"/>
      <c r="C7" s="988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8"/>
      <c r="B8" s="986"/>
      <c r="C8" s="988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8"/>
      <c r="B9" s="986"/>
      <c r="C9" s="988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8"/>
      <c r="B10" s="986"/>
      <c r="C10" s="988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08"/>
      <c r="B11" s="986"/>
      <c r="C11" s="988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8">
        <v>2</v>
      </c>
      <c r="B12" s="985" t="s">
        <v>306</v>
      </c>
      <c r="C12" s="987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8"/>
      <c r="B13" s="986"/>
      <c r="C13" s="988"/>
      <c r="D13" s="1009"/>
      <c r="E13" s="204"/>
      <c r="F13" s="711"/>
      <c r="G13" s="200" t="s">
        <v>301</v>
      </c>
      <c r="H13" s="176"/>
      <c r="I13" s="713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8"/>
      <c r="B14" s="986"/>
      <c r="C14" s="988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8"/>
      <c r="B15" s="986"/>
      <c r="C15" s="988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8"/>
      <c r="B16" s="986"/>
      <c r="C16" s="990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18">
        <v>8</v>
      </c>
      <c r="B26" s="986" t="s">
        <v>285</v>
      </c>
      <c r="C26" s="987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8"/>
      <c r="B27" s="986"/>
      <c r="C27" s="988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8"/>
      <c r="B28" s="986"/>
      <c r="C28" s="988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8"/>
      <c r="B29" s="986"/>
      <c r="C29" s="988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8"/>
      <c r="B30" s="986"/>
      <c r="C30" s="988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6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8" t="s">
        <v>329</v>
      </c>
      <c r="M76" s="1030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42660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42660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 x14ac:dyDescent="0.25">
      <c r="A5" s="734" t="s">
        <v>595</v>
      </c>
      <c r="B5" s="735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2" t="s">
        <v>596</v>
      </c>
    </row>
    <row r="6" spans="1:14" x14ac:dyDescent="0.25">
      <c r="A6" s="736" t="s">
        <v>597</v>
      </c>
      <c r="B6" s="737"/>
      <c r="C6" s="940"/>
      <c r="D6" s="938"/>
      <c r="E6" s="938"/>
      <c r="F6" s="938"/>
      <c r="G6" s="938"/>
      <c r="H6" s="938"/>
      <c r="I6" s="938"/>
      <c r="J6" s="938"/>
      <c r="K6" s="939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40"/>
      <c r="D8" s="938"/>
      <c r="E8" s="938"/>
      <c r="F8" s="938"/>
      <c r="G8" s="938"/>
      <c r="H8" s="938"/>
      <c r="I8" s="938"/>
      <c r="J8" s="938"/>
      <c r="K8" s="939"/>
      <c r="N8" s="732" t="s">
        <v>600</v>
      </c>
    </row>
    <row r="9" spans="1:14" x14ac:dyDescent="0.25">
      <c r="A9" s="734" t="s">
        <v>601</v>
      </c>
      <c r="B9" s="741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4" t="s">
        <v>604</v>
      </c>
      <c r="J11" s="934" t="s">
        <v>605</v>
      </c>
      <c r="K11" s="934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5"/>
      <c r="J12" s="935"/>
      <c r="K12" s="935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36"/>
      <c r="J13" s="936"/>
      <c r="K13" s="936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 x14ac:dyDescent="0.25">
      <c r="A42" s="932" t="s">
        <v>616</v>
      </c>
      <c r="B42" s="932"/>
      <c r="C42" s="932"/>
      <c r="D42" s="932"/>
      <c r="E42" s="932"/>
      <c r="F42" s="932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3" t="s">
        <v>617</v>
      </c>
      <c r="B43" s="933"/>
      <c r="C43" s="933"/>
      <c r="D43" s="933"/>
      <c r="E43" s="933"/>
      <c r="F43" s="933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3" t="s">
        <v>618</v>
      </c>
      <c r="B44" s="933"/>
      <c r="C44" s="933"/>
      <c r="D44" s="933"/>
      <c r="E44" s="933"/>
      <c r="F44" s="933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3" t="s">
        <v>619</v>
      </c>
      <c r="B45" s="933"/>
      <c r="C45" s="933"/>
      <c r="D45" s="933"/>
      <c r="E45" s="933"/>
      <c r="F45" s="933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29" t="s">
        <v>620</v>
      </c>
      <c r="B46" s="929"/>
      <c r="C46" s="929"/>
      <c r="D46" s="929"/>
      <c r="E46" s="929"/>
      <c r="F46" s="929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29" t="s">
        <v>621</v>
      </c>
      <c r="B47" s="929"/>
      <c r="C47" s="929"/>
      <c r="D47" s="929"/>
      <c r="E47" s="929"/>
      <c r="F47" s="929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29" t="s">
        <v>622</v>
      </c>
      <c r="B48" s="929"/>
      <c r="C48" s="929"/>
      <c r="D48" s="929"/>
      <c r="E48" s="929"/>
      <c r="F48" s="929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41">
        <f>+'Internal Sign Off'!C4</f>
        <v>0</v>
      </c>
      <c r="B7" s="941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2"/>
      <c r="D4" s="943"/>
      <c r="E4" s="943"/>
      <c r="F4" s="944"/>
    </row>
    <row r="5" spans="1:11" ht="21.75" customHeight="1" x14ac:dyDescent="0.2">
      <c r="B5" s="107" t="s">
        <v>34</v>
      </c>
      <c r="C5" s="942"/>
      <c r="D5" s="943"/>
      <c r="E5" s="943"/>
      <c r="F5" s="944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2"/>
      <c r="D7" s="943"/>
      <c r="E7" s="943"/>
      <c r="F7" s="944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2.9200345521719764</v>
      </c>
      <c r="F23" s="120">
        <f>E23</f>
        <v>2.9200345521719764</v>
      </c>
    </row>
    <row r="24" spans="2:28" x14ac:dyDescent="0.2">
      <c r="B24" s="115" t="s">
        <v>44</v>
      </c>
      <c r="C24" s="108"/>
      <c r="D24" s="111"/>
      <c r="E24" s="111">
        <f>Assembly!H96</f>
        <v>0.10486724060880852</v>
      </c>
      <c r="F24" s="120">
        <f>E24</f>
        <v>0.10486724060880852</v>
      </c>
    </row>
    <row r="25" spans="2:28" x14ac:dyDescent="0.2">
      <c r="B25" s="121" t="s">
        <v>40</v>
      </c>
      <c r="C25" s="108"/>
      <c r="D25" s="361"/>
      <c r="E25" s="122">
        <f>Assembly!H97</f>
        <v>4.599291436178856E-2</v>
      </c>
      <c r="F25" s="123">
        <f>E25-Assembly!H85-Assembly!H86-Assembly!H88-Assembly!H89-'Machined Part #1'!I54-'Machined Part #1'!I58-'Pacific Quote #2'!I50-'Pacific Quote #2'!I54-'Pacific Quote #3'!I50-'Pacific Quote #3'!I54</f>
        <v>4.5092913461787662E-2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-3.0708947071425734</v>
      </c>
      <c r="F26" s="120">
        <f>F22-F23-F24-F25</f>
        <v>-3.0699947062425723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-3.0708947071425734</v>
      </c>
      <c r="F28" s="120">
        <f>F26-F27</f>
        <v>-3.0699947062425723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6" t="s">
        <v>3</v>
      </c>
      <c r="R7" s="947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2.9200345521719764</v>
      </c>
      <c r="F34" s="396">
        <f>'Machined Part #1'!I55+'Machined Part #1'!I56+'Machined Part #1'!I57</f>
        <v>0.10486724060880852</v>
      </c>
      <c r="G34" s="469">
        <f>'Machined Part #1'!I63+'Machined Part #1'!I54+'Machined Part #1'!I58</f>
        <v>4.599291436178856E-2</v>
      </c>
      <c r="H34" s="327">
        <f>'Machined Part #1'!I64</f>
        <v>3.0708947071425738</v>
      </c>
      <c r="I34" s="327"/>
      <c r="J34" s="845">
        <f t="shared" ref="J34:J43" si="1">$H34</f>
        <v>3.0708947071425738</v>
      </c>
      <c r="K34" s="813"/>
      <c r="L34" s="327"/>
      <c r="M34" s="327">
        <f t="shared" ref="M34:M43" si="2">$H34</f>
        <v>3.0708947071425738</v>
      </c>
      <c r="N34" s="813"/>
      <c r="O34" s="327"/>
      <c r="P34" s="327">
        <f t="shared" ref="P34:P43" si="3">$H34</f>
        <v>3.0708947071425738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3.0708947071425738</v>
      </c>
      <c r="I44" s="468"/>
      <c r="J44" s="848">
        <f>SUM(J34:J43)</f>
        <v>3.0708947071425738</v>
      </c>
      <c r="K44" s="815"/>
      <c r="L44" s="468"/>
      <c r="M44" s="468">
        <f>SUM(M34:M43)</f>
        <v>3.0708947071425738</v>
      </c>
      <c r="N44" s="815"/>
      <c r="O44" s="468"/>
      <c r="P44" s="468">
        <f>SUM(P34:P43)</f>
        <v>3.0708947071425738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2.9200345521719764</v>
      </c>
      <c r="I95" s="479"/>
      <c r="J95" s="863">
        <f>J65+SUM(F46:F55)+SUM(F34:F43)+J32</f>
        <v>0.10486724060880852</v>
      </c>
      <c r="K95" s="818"/>
      <c r="L95" s="479"/>
      <c r="M95" s="479">
        <f>M65+SUM(G46:G55)+SUM(G34:G43)+M32</f>
        <v>4.599291436178856E-2</v>
      </c>
      <c r="N95" s="818"/>
      <c r="O95" s="479"/>
      <c r="P95" s="479">
        <f>P65+SUM(H46:H55)+SUM(H34:H43)+P32</f>
        <v>3.0708947071425738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0.10486724060880852</v>
      </c>
      <c r="I96" s="398"/>
      <c r="J96" s="864">
        <f>J80+SUM(G46:G55)+SUM(G34:G43)</f>
        <v>4.599291436178856E-2</v>
      </c>
      <c r="K96" s="824"/>
      <c r="L96" s="398"/>
      <c r="M96" s="398">
        <f>M80+SUM(H46:H55)+SUM(H34:H43)</f>
        <v>3.0708947071425738</v>
      </c>
      <c r="N96" s="824"/>
      <c r="O96" s="398"/>
      <c r="P96" s="398">
        <f>P80+SUM(J46:J55)+SUM(J34:J43)</f>
        <v>3.0708947071425738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4.599291436178856E-2</v>
      </c>
      <c r="I97" s="326"/>
      <c r="J97" s="865">
        <f>J81+SUM(H46:H55)+SUM(H34:H43)+J91</f>
        <v>3.0708947071425738</v>
      </c>
      <c r="K97" s="817"/>
      <c r="L97" s="326"/>
      <c r="M97" s="326">
        <f>M81+SUM(J46:J55)+SUM(J34:J43)+M91</f>
        <v>3.0708947071425738</v>
      </c>
      <c r="N97" s="817"/>
      <c r="O97" s="326"/>
      <c r="P97" s="326">
        <f>P81+SUM(M46:M55)+SUM(M34:M43)+P91</f>
        <v>3.0708947071425738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3.0708947071425734</v>
      </c>
      <c r="I99" s="360"/>
      <c r="J99" s="867">
        <f>SUM(J95:J98)</f>
        <v>3.2217548621131709</v>
      </c>
      <c r="K99" s="819"/>
      <c r="L99" s="360"/>
      <c r="M99" s="360">
        <f>SUM(M95:M98)</f>
        <v>6.1877823286469358</v>
      </c>
      <c r="N99" s="819"/>
      <c r="O99" s="360"/>
      <c r="P99" s="360">
        <f>SUM(P95:P98)</f>
        <v>9.2126841214277206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51"/>
      <c r="D9" s="952"/>
      <c r="E9" s="952"/>
      <c r="F9" s="952"/>
      <c r="G9" s="953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4"/>
      <c r="D11" s="954"/>
      <c r="E11" s="954"/>
      <c r="F11" s="954"/>
      <c r="G11" s="954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1"/>
      <c r="D13" s="952"/>
      <c r="E13" s="952"/>
      <c r="F13" s="952"/>
      <c r="G13" s="953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8"/>
      <c r="D37" s="948"/>
      <c r="E37" s="948"/>
      <c r="F37" s="948"/>
      <c r="G37" s="948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5"/>
      <c r="D39" s="955"/>
      <c r="E39" s="955"/>
      <c r="F39" s="955"/>
      <c r="G39" s="955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8"/>
      <c r="D44" s="948"/>
      <c r="E44" s="948"/>
      <c r="F44" s="948"/>
      <c r="G44" s="948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9"/>
      <c r="D46" s="949"/>
      <c r="E46" s="949"/>
      <c r="F46" s="949"/>
      <c r="G46" s="949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51"/>
      <c r="D9" s="952"/>
      <c r="E9" s="952"/>
      <c r="F9" s="952"/>
      <c r="G9" s="953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4"/>
      <c r="D11" s="954"/>
      <c r="E11" s="954"/>
      <c r="F11" s="954"/>
      <c r="G11" s="954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1"/>
      <c r="D13" s="952"/>
      <c r="E13" s="952"/>
      <c r="F13" s="952"/>
      <c r="G13" s="953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8"/>
      <c r="D37" s="948"/>
      <c r="E37" s="948"/>
      <c r="F37" s="948"/>
      <c r="G37" s="948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5"/>
      <c r="D39" s="955"/>
      <c r="E39" s="955"/>
      <c r="F39" s="955"/>
      <c r="G39" s="955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8"/>
      <c r="D44" s="948"/>
      <c r="E44" s="948"/>
      <c r="F44" s="948"/>
      <c r="G44" s="948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9"/>
      <c r="D46" s="949"/>
      <c r="E46" s="949"/>
      <c r="F46" s="949"/>
      <c r="G46" s="949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1"/>
      <c r="D9" s="952"/>
      <c r="E9" s="952"/>
      <c r="F9" s="952"/>
      <c r="G9" s="953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4"/>
      <c r="D11" s="954"/>
      <c r="E11" s="954"/>
      <c r="F11" s="954"/>
      <c r="G11" s="954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1"/>
      <c r="D13" s="952"/>
      <c r="E13" s="952"/>
      <c r="F13" s="952"/>
      <c r="G13" s="953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8"/>
      <c r="D37" s="948"/>
      <c r="E37" s="948"/>
      <c r="F37" s="948"/>
      <c r="G37" s="948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5"/>
      <c r="D39" s="955"/>
      <c r="E39" s="955"/>
      <c r="F39" s="955"/>
      <c r="G39" s="955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8"/>
      <c r="D44" s="948"/>
      <c r="E44" s="948"/>
      <c r="F44" s="948"/>
      <c r="G44" s="948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9"/>
      <c r="D46" s="949"/>
      <c r="E46" s="949"/>
      <c r="F46" s="949"/>
      <c r="G46" s="949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2016-10-18T01:31:46Z</dcterms:modified>
</cp:coreProperties>
</file>