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<sst xmlns="http://schemas.openxmlformats.org/spreadsheetml/2006/main" count="3065" uniqueCount="704">
  <si>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</si>
  <si>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</si>
  <si>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</si>
  <si>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</si>
  <si>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</si>
  <si>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</si>
  <si>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</si>
  <si>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</si>
  <si>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</si>
  <si>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</si>
  <si>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</si>
  <si>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</si>
  <si>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</si>
  <si>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</si>
  <si>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</si>
  <si>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</si>
  <si>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</si>
  <si>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</si>
  <si>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</si>
  <si>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</si>
  <si>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</si>
  <si>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</si>
  <si>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</si>
  <si>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</si>
  <si>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</si>
  <si>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</si>
  <si>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</si>
  <si>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</si>
  <si>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</si>
  <si>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</si>
  <si>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</si>
  <si>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</si>
  <si>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</si>
  <si>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</si>
  <si>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</si>
  <si>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</si>
  <si>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</si>
  <si>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</si>
  <si>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</si>
  <si>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</si>
  <si>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</si>
  <si>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</si>
  <si>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</si>
  <si>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</si>
  <si>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</si>
  <si>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</si>
  <si>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</si>
  <si>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</si>
  <si>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</si>
  <si>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</si>
  <si>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</si>
  <si>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</si>
  <si>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</si>
  <si>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</si>
  <si>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</si>
  <si>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</si>
  <si>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</si>
  <si>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</si>
  <si>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</si>
  <si>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</si>
  <si>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</si>
  <si>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</si>
  <si>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</si>
  <si>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</si>
  <si>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</si>
  <si>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</si>
  <si>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</si>
  <si>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</si>
  <si>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</si>
  <si>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</si>
  <si>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</si>
  <si>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</si>
  <si>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</si>
  <si>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</si>
  <si>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</si>
  <si>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</si>
  <si>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</si>
  <si>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</si>
  <si>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</si>
  <si>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</si>
  <si>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</si>
  <si>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</si>
  <si>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</si>
  <si>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</si>
  <si>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</si>
  <si>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</si>
  <si>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</si>
  <si>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</si>
  <si>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</si>
  <si>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</si>
  <si>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</si>
  <si>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</si>
  <si>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</si>
  <si>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</si>
  <si>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</si>
  <si>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</si>
  <si>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</si>
  <si>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</si>
  <si>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</si>
  <si>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</si>
  <si>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</si>
  <si>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</si>
  <si>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</si>
  <si>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</si>
  <si>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</si>
  <si>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</si>
  <si>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</si>
  <si>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</si>
  <si>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</si>
  <si>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</si>
  <si>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</si>
  <si>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</si>
  <si>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</si>
  <si>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</si>
  <si>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</si>
  <si>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</si>
  <si>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</si>
  <si>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</si>
  <si>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</si>
  <si>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</si>
  <si>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</si>
  <si>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</si>
  <si>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</si>
  <si>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</si>
  <si>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</si>
  <si>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</si>
  <si>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</si>
  <si>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</si>
  <si>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</si>
  <si>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</si>
  <si>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</si>
  <si>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</si>
  <si>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</si>
  <si>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</si>
  <si>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</si>
  <si>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</si>
  <si>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</si>
  <si>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</si>
  <si>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</si>
  <si>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</si>
  <si>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</si>
  <si>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</si>
  <si>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</si>
  <si>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</si>
  <si>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</si>
  <si>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</si>
  <si>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</si>
  <si>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</si>
  <si>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</si>
  <si>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</si>
  <si>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</si>
  <si>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</si>
  <si>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</si>
  <si>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</si>
  <si>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</si>
  <si>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</si>
  <si>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</si>
  <si>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</si>
  <si>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</si>
  <si>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</si>
  <si>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</si>
  <si>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</si>
  <si>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</si>
  <si>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</si>
  <si>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</si>
  <si>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</si>
  <si>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</si>
  <si>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</si>
  <si>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</si>
  <si>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</si>
  <si>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</si>
  <si>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</si>
  <si>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</si>
  <si>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</si>
  <si>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</si>
  <si>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</si>
  <si>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</si>
  <si>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</si>
  <si>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</si>
  <si>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</si>
  <si>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</si>
  <si>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</si>
  <si>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</si>
  <si>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</si>
  <si>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</si>
  <si>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</si>
  <si>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</si>
  <si>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</si>
  <si>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</si>
  <si>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</si>
  <si>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</si>
  <si>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</si>
  <si>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</si>
  <si>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</si>
  <si>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</si>
  <si>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</si>
  <si>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</si>
  <si>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</si>
  <si>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</si>
  <si>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</si>
  <si>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</si>
  <si>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</si>
  <si>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</si>
  <si>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</si>
  <si>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</si>
  <si>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</si>
  <si>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</si>
  <si>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</si>
  <si>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</si>
  <si>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</si>
  <si>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</si>
  <si>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</si>
  <si>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</si>
  <si>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</si>
  <si>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</si>
  <si>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</si>
  <si>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</si>
  <si>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</si>
  <si>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</si>
  <si>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</si>
  <si>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</si>
  <si>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</si>
  <si>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</si>
  <si>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</si>
  <si>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</si>
  <si>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</si>
  <si>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</si>
  <si>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</si>
  <si>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</si>
  <si>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</si>
  <si>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</si>
  <si>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</si>
  <si>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</si>
  <si>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</si>
  <si>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</si>
  <si>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</si>
  <si>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</si>
  <si>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</si>
  <si>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</si>
  <si>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</si>
  <si>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</si>
  <si>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</si>
  <si>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</si>
  <si>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</si>
  <si>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</si>
  <si>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</si>
  <si>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</si>
  <si>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</si>
  <si>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</si>
  <si>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</si>
  <si>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</si>
  <si>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</si>
  <si>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</si>
  <si>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</si>
  <si>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</si>
  <si>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</si>
  <si>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</si>
  <si>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</si>
  <si>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</si>
  <si>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</si>
  <si>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</si>
  <si>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</si>
  <si>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</si>
  <si>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</si>
  <si>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</si>
  <si>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</si>
  <si>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</si>
  <si>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</si>
  <si>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</si>
  <si>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</si>
  <si>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</si>
  <si>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</si>
  <si>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</si>
  <si>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</si>
  <si>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</si>
  <si>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</si>
  <si>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</si>
  <si>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</si>
  <si>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</si>
  <si>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</si>
  <si>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</si>
  <si>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</si>
  <si>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</si>
  <si>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</si>
  <si>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</si>
  <si>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</si>
  <si>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</si>
  <si>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</si>
  <si>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</si>
  <si>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</si>
  <si>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</si>
  <si>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</si>
  <si>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</si>
  <si>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</si>
  <si>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</si>
  <si>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</si>
  <si>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</si>
  <si>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</si>
  <si>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</si>
  <si>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</si>
  <si>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</si>
  <si>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</si>
  <si>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</si>
  <si>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</si>
  <si>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</si>
  <si>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</si>
  <si>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</si>
  <si>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</si>
  <si>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</si>
  <si>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</si>
  <si>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</si>
  <si>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</si>
  <si>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</si>
  <si>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</si>
  <si>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</si>
  <si>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</si>
  <si>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</si>
  <si>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</si>
  <si>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</si>
  <si>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</si>
  <si>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</si>
  <si>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</si>
  <si>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</si>
  <si>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</si>
  <si>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</si>
  <si>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</si>
  <si>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</si>
  <si>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</si>
  <si>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</si>
  <si>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</si>
  <si>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</si>
  <si>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</si>
  <si>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</si>
  <si>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</si>
  <si>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</si>
  <si>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</si>
  <si>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</si>
  <si>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</si>
  <si>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</si>
  <si>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</si>
  <si>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</si>
  <si>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</si>
  <si>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</si>
  <si>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</si>
  <si>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</si>
  <si>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</si>
  <si>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</si>
  <si>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</si>
  <si>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</si>
  <si>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</si>
  <si>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</si>
  <si>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</si>
  <si>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</si>
  <si>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</si>
  <si>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</si>
  <si>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</si>
  <si>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</si>
  <si>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</si>
  <si>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</si>
  <si>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</si>
  <si>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</si>
  <si>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</si>
  <si>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</si>
  <si>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</si>
  <si>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</si>
  <si>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</si>
  <si>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</si>
  <si>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</si>
  <si>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</si>
  <si>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</si>
  <si>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</si>
  <si>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</si>
  <si>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</si>
  <si>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</si>
  <si>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</si>
  <si>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</si>
  <si>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</si>
  <si>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</si>
  <si>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</si>
  <si>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</si>
  <si>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</si>
  <si>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</si>
  <si>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</si>
  <si>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</si>
  <si>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</si>
  <si>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</si>
  <si>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</si>
  <si>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</si>
  <si>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</si>
  <si>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</si>
  <si>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</si>
  <si>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</si>
  <si>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</si>
  <si>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</si>
  <si>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</si>
  <si>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</si>
  <si>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</si>
  <si>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</si>
  <si>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</si>
  <si>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</si>
  <si>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</si>
  <si>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</si>
  <si>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</si>
  <si>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</si>
  <si>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</si>
  <si>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</si>
  <si>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</si>
  <si>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</si>
  <si>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</si>
  <si>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</si>
  <si>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</si>
  <si>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</si>
  <si>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</si>
  <si>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</si>
  <si>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</si>
  <si>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</si>
  <si>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</si>
  <si>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</si>
  <si>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</si>
  <si>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</si>
  <si>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</si>
  <si>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</si>
  <si>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</si>
  <si>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</si>
  <si>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</si>
  <si>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</si>
  <si>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</si>
  <si>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</si>
  <si>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</si>
  <si>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</si>
  <si>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</si>
  <si>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</si>
  <si>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</si>
  <si>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</si>
  <si>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</si>
  <si>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</si>
  <si>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</si>
  <si>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</si>
  <si>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</si>
  <si>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</si>
  <si>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</si>
  <si>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</si>
  <si>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</si>
  <si>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</si>
  <si>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</si>
  <si>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</si>
  <si>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</si>
  <si>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</si>
  <si>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</si>
  <si>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</si>
  <si>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</si>
  <si>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</si>
  <si>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</si>
  <si>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</si>
  <si>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</si>
  <si>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</si>
  <si>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</si>
  <si>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</si>
  <si>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</si>
  <si>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</si>
  <si>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</si>
  <si>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</si>
  <si>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</si>
  <si>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</si>
  <si>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</si>
  <si>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</si>
  <si>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</si>
  <si>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</si>
  <si>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</si>
  <si>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</si>
  <si>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</si>
  <si>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</si>
  <si>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</si>
  <si>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</si>
  <si>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</si>
  <si>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</si>
  <si>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</si>
  <si>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</si>
  <si>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</si>
  <si>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</si>
  <si>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</si>
  <si>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</si>
  <si>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</si>
  <si>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</si>
  <si>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</si>
  <si>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</si>
  <si>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</si>
  <si>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</si>
  <si>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</si>
  <si>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</si>
  <si>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</si>
  <si>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</si>
  <si>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</si>
  <si>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</si>
  <si>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</si>
  <si>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</si>
  <si>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</si>
  <si>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</si>
  <si>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</si>
  <si>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</si>
  <si>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</si>
  <si>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</si>
  <si>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</si>
  <si>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</si>
  <si>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</si>
  <si>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</si>
  <si>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</si>
  <si>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</si>
  <si>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</si>
  <si>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</si>
  <si>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</si>
  <si>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</si>
  <si>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</si>
  <si>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</si>
  <si>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</si>
  <si>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</si>
  <si>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</si>
  <si>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</si>
  <si>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</si>
  <si>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</si>
  <si>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</si>
  <si>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</si>
  <si>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</si>
  <si>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</si>
  <si>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</si>
  <si>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</si>
  <si>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</si>
  <si>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</si>
  <si>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</si>
  <si>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</si>
  <si>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</si>
  <si>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</si>
  <si>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</si>
  <si>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</si>
  <si>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</si>
  <si>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</si>
  <si>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</si>
  <si>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</si>
  <si>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</si>
  <si>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</si>
  <si>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</si>
  <si>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</si>
  <si>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</si>
  <si>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</si>
  <si>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</si>
  <si>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</si>
  <si>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</si>
  <si>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</si>
  <si>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</si>
  <si>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</si>
  <si>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</si>
  <si>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</si>
  <si>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</si>
  <si>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</si>
  <si>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</si>
  <si>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</si>
  <si>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</si>
  <si>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</si>
  <si>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</si>
  <si>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</si>
  <si>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</si>
  <si>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</si>
  <si>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</si>
  <si>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</si>
  <si>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</si>
  <si>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</si>
  <si>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</si>
  <si>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</si>
  <si>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</si>
  <si>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</si>
  <si>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</si>
  <si>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</si>
  <si>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</si>
  <si>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</si>
  <si>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</si>
  <si>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</si>
  <si>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</si>
  <si>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</si>
  <si>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</si>
  <si>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</si>
  <si>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</si>
  <si>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</si>
  <si>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</si>
  <si>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</si>
  <si>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</si>
  <si>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</si>
  <si>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</si>
  <si>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</si>
  <si>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</si>
  <si>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</si>
  <si>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</si>
  <si>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</si>
  <si>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</si>
  <si>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</si>
  <si>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</si>
  <si>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</si>
  <si>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</si>
  <si>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</si>
  <si>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</si>
  <si>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</si>
  <si>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</si>
  <si>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</si>
  <si>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</si>
  <si>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</si>
  <si>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</si>
  <si>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</si>
  <si>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</si>
  <si>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</si>
  <si>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</si>
  <si>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</si>
  <si>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</si>
  <si>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</si>
  <si>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</si>
  <si>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</si>
  <si>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</si>
  <si>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</si>
  <si>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</si>
  <si>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</si>
  <si>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</si>
  <si>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</si>
  <si>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</si>
  <si>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</si>
  <si>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</si>
  <si>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</si>
  <si>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</si>
  <si>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</si>
  <si>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</si>
  <si>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</si>
  <si>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</si>
  <si>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</si>
  <si>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</si>
  <si>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</si>
  <si>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</si>
  <si>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</si>
  <si>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</si>
  <si>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</si>
  <si>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</si>
  <si>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</si>
  <si>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</si>
  <si>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</si>
  <si>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</si>
  <si>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</si>
  <si>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</si>
  <si>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</si>
  <si>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</si>
  <si>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</si>
  <si>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</si>
  <si>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</si>
  <si>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</si>
  <si>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</si>
  <si>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</si>
  <si>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</si>
  <si>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</si>
  <si>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</si>
  <si>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</si>
  <si>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</si>
  <si>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</si>
  <si>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</si>
  <si>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</si>
  <si>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</si>
  <si>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</si>
  <si>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</si>
  <si>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</si>
  <si>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</si>
  <si>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</si>
  <si>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</si>
  <si>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</si>
  <si>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</si>
  <si>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</si>
  <si>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</si>
  <si>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</si>
  <si>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</si>
  <si>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</si>
  <si>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</si>
  <si>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</si>
  <si>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</si>
  <si>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</si>
  <si>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</si>
  <si>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</si>
  <si>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</si>
  <si>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</si>
  <si>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</si>
  <si>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</si>
  <si>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</si>
  <si>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</si>
  <si>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</si>
  <si>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</si>
  <si>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</si>
  <si>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</si>
  <si>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</si>
  <si>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</si>
  <si>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</si>
  <si>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</si>
  <si>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</si>
  <si>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</si>
  <si>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</si>
  <si>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</si>
  <si>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</si>
  <si>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</si>
  <si>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</si>
  <si>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S144S144003</t>
  </si>
  <si>
    <t>r</t>
  </si>
  <si>
    <t>al</t>
  </si>
  <si>
    <t>S144S144003-10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</si>
</sst>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C20" sqref="C2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26" t="s">
        <v>703</v>
      </c>
      <c r="D5" s="927"/>
      <c r="E5" s="928"/>
      <c r="F5" s="928"/>
      <c r="G5" s="92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S144S144003-10  2"</v>
      </c>
      <c r="Q5" s="348"/>
      <c r="R5" s="226"/>
      <c r="S5" s="226"/>
      <c r="T5" s="226"/>
      <c r="U5" s="349" t="s">
        <v>16</v>
      </c>
      <c r="V5" s="921">
        <f ca="1" xml:space="preserve"> TODAY()</f>
        <v>41772</v>
      </c>
      <c r="W5" s="158"/>
      <c r="X5" s="158"/>
      <c r="Y5" s="158"/>
    </row>
    <row r="6" spans="1:29" ht="18.75" thickBot="1">
      <c r="A6" s="971" t="s">
        <v>21</v>
      </c>
      <c r="B6" s="972"/>
      <c r="C6" s="972"/>
      <c r="D6" s="973"/>
      <c r="E6" s="263"/>
      <c r="F6" s="971" t="s">
        <v>320</v>
      </c>
      <c r="G6" s="972"/>
      <c r="H6" s="972"/>
      <c r="I6" s="973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7">
        <v>1</v>
      </c>
      <c r="B8" s="1013" t="s">
        <v>317</v>
      </c>
      <c r="C8" s="991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7"/>
      <c r="B9" s="1014"/>
      <c r="C9" s="992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7"/>
      <c r="B10" s="1014"/>
      <c r="C10" s="992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7"/>
      <c r="B11" s="1014"/>
      <c r="C11" s="992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7"/>
      <c r="B12" s="1014"/>
      <c r="C12" s="992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7"/>
      <c r="B13" s="1014"/>
      <c r="C13" s="992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1.73</v>
      </c>
      <c r="P13" s="158"/>
      <c r="Q13" s="996" t="s">
        <v>312</v>
      </c>
      <c r="R13" s="970"/>
      <c r="S13" s="1012">
        <f>+C20</f>
        <v>1.4375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7"/>
      <c r="B14" s="1014"/>
      <c r="C14" s="992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7">
        <v>2</v>
      </c>
      <c r="B15" s="1013" t="s">
        <v>306</v>
      </c>
      <c r="C15" s="991" t="s">
        <v>701</v>
      </c>
      <c r="D15" s="97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8" t="s">
        <v>309</v>
      </c>
      <c r="M15" s="969"/>
      <c r="N15" s="252"/>
      <c r="O15" s="791">
        <v>0.125</v>
      </c>
      <c r="P15" s="158"/>
      <c r="Q15" s="996" t="s">
        <v>308</v>
      </c>
      <c r="R15" s="970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7"/>
      <c r="B16" s="1014"/>
      <c r="C16" s="992"/>
      <c r="D16" s="978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7"/>
      <c r="B17" s="1014"/>
      <c r="C17" s="992"/>
      <c r="D17" s="978"/>
      <c r="E17" s="204"/>
      <c r="F17" s="444">
        <v>37</v>
      </c>
      <c r="G17" s="204" t="s">
        <v>452</v>
      </c>
      <c r="H17" s="318"/>
      <c r="I17" s="452">
        <f>IF(OR(C28="HS",C28="HL"),T30,U52)</f>
        <v>242.52392505740454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71.747447585757627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7"/>
      <c r="B18" s="1014"/>
      <c r="C18" s="992"/>
      <c r="D18" s="97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1.875</v>
      </c>
      <c r="P18" s="158"/>
      <c r="Q18" s="996" t="s">
        <v>302</v>
      </c>
      <c r="R18" s="969"/>
      <c r="S18" s="970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7"/>
      <c r="B19" s="1014"/>
      <c r="C19" s="1016"/>
      <c r="D19" s="97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1.4375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4.9830135303721171E-2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6" t="s">
        <v>299</v>
      </c>
      <c r="R20" s="970"/>
      <c r="S20" s="252">
        <f>IF(ISERROR(T18/O22),"",T18/O22)</f>
        <v>72.41830065359477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5.9789539654798025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8" t="s">
        <v>297</v>
      </c>
      <c r="M22" s="970"/>
      <c r="N22" s="235"/>
      <c r="O22" s="250">
        <f>O18*(1+O20)</f>
        <v>1.9125000000000001</v>
      </c>
      <c r="P22" s="158"/>
      <c r="Q22" s="996" t="s">
        <v>296</v>
      </c>
      <c r="R22" s="969"/>
      <c r="S22" s="969"/>
      <c r="T22" s="203">
        <f>IF(S20="",,S20 - 1)</f>
        <v>71.41830065359477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71.747447585757627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1.0046087197420075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1" t="s">
        <v>684</v>
      </c>
      <c r="M27" s="1032"/>
      <c r="N27" s="1032"/>
      <c r="O27" s="1032"/>
      <c r="P27" s="1033"/>
      <c r="Q27" s="996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702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997" t="s">
        <v>288</v>
      </c>
      <c r="R28" s="998"/>
      <c r="S28" s="999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7" t="s">
        <v>700</v>
      </c>
      <c r="N30" s="957"/>
      <c r="O30" s="922">
        <v>0.221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0.78360871974200752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974" t="s">
        <v>686</v>
      </c>
      <c r="H34" s="975"/>
      <c r="I34" s="97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00" t="s">
        <v>683</v>
      </c>
      <c r="M35" s="1001"/>
      <c r="N35" s="1001"/>
      <c r="O35" s="967"/>
      <c r="P35" s="158"/>
      <c r="Q35" s="968" t="s">
        <v>280</v>
      </c>
      <c r="R35" s="970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6" t="s">
        <v>279</v>
      </c>
      <c r="R36" s="969"/>
      <c r="S36" s="970"/>
      <c r="T36" s="283">
        <v>11.6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310.34482758620692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279.31034482758622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996" t="s">
        <v>269</v>
      </c>
      <c r="R44" s="970"/>
      <c r="S44" s="215">
        <f>T22*O44</f>
        <v>428.50980392156862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72.41830065359477</v>
      </c>
      <c r="E46" s="157"/>
      <c r="F46" s="444">
        <v>55</v>
      </c>
      <c r="G46" s="440" t="s">
        <v>24</v>
      </c>
      <c r="H46" s="441"/>
      <c r="I46" s="442"/>
      <c r="K46" s="158"/>
      <c r="L46" s="968" t="s">
        <v>690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2234.4827586206898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71.41830065359477</v>
      </c>
      <c r="E47" s="157"/>
      <c r="F47" s="444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4.2145429070035316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169.01805054151626</v>
      </c>
      <c r="E48" s="157"/>
      <c r="F48" s="444">
        <v>56</v>
      </c>
      <c r="G48" s="204" t="s">
        <v>257</v>
      </c>
      <c r="H48" s="333"/>
      <c r="I48" s="446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63.218143605052973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1.0046087197420075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4.6551724137931041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2.1096783114582158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416.781856394947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71" t="s">
        <v>245</v>
      </c>
      <c r="G51" s="972"/>
      <c r="H51" s="972"/>
      <c r="I51" s="973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1940.1914004592363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8" t="s">
        <v>689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242.52392505740454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1.7229039543575428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3" t="s">
        <v>248</v>
      </c>
      <c r="M54" s="964"/>
      <c r="N54" s="964"/>
      <c r="O54" s="965"/>
      <c r="P54" s="1023">
        <f>U52</f>
        <v>242.52392505740454</v>
      </c>
      <c r="Q54" s="1024"/>
      <c r="R54" s="158"/>
      <c r="S54" s="323" t="s">
        <v>247</v>
      </c>
      <c r="T54" s="324"/>
      <c r="U54" s="324"/>
      <c r="V54" s="347">
        <f>O24</f>
        <v>1.0046087197420075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4.9830135303721171E-2</v>
      </c>
      <c r="L56" s="963" t="s">
        <v>244</v>
      </c>
      <c r="M56" s="964"/>
      <c r="N56" s="964"/>
      <c r="O56" s="965"/>
      <c r="P56" s="966">
        <f>T30</f>
        <v>405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0" t="s">
        <v>349</v>
      </c>
      <c r="M59" s="962"/>
      <c r="N59"/>
      <c r="O59" s="960" t="s">
        <v>351</v>
      </c>
      <c r="P59" s="962"/>
      <c r="Q59"/>
      <c r="R59" s="960" t="s">
        <v>328</v>
      </c>
      <c r="S59" s="961"/>
      <c r="T59" s="961"/>
      <c r="U59" s="96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0.7032261038194052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0.38677435710067287</v>
      </c>
      <c r="E62" s="146"/>
      <c r="F62" s="304">
        <v>68</v>
      </c>
      <c r="G62" s="180" t="s">
        <v>231</v>
      </c>
      <c r="H62" s="182"/>
      <c r="I62" s="181">
        <f>SUM(I53:I61)</f>
        <v>1.7913394313678546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2.2755639342818306E-2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1.7229039543575428</v>
      </c>
      <c r="E64" s="146"/>
      <c r="F64" s="165">
        <v>70</v>
      </c>
      <c r="G64" s="167" t="s">
        <v>352</v>
      </c>
      <c r="H64" s="166"/>
      <c r="I64" s="162">
        <f>+I63+I62</f>
        <v>1.8140950707106729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8" t="s">
        <v>335</v>
      </c>
      <c r="M73" s="959"/>
      <c r="N73" s="150"/>
      <c r="O73" s="958" t="s">
        <v>334</v>
      </c>
      <c r="P73" s="959"/>
      <c r="R73" s="960" t="s">
        <v>333</v>
      </c>
      <c r="S73" s="961"/>
      <c r="T73" s="96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B15:B19"/>
    <mergeCell ref="C15:C19"/>
    <mergeCell ref="L21:N21"/>
    <mergeCell ref="Q24:U24"/>
    <mergeCell ref="F51:I52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Q17:R17"/>
    <mergeCell ref="L18:M18"/>
    <mergeCell ref="Q18:S18"/>
    <mergeCell ref="Q22:S22"/>
    <mergeCell ref="L6:V6"/>
    <mergeCell ref="S13:T13"/>
    <mergeCell ref="L13:M13"/>
    <mergeCell ref="Q13:R13"/>
    <mergeCell ref="M11:Q11"/>
    <mergeCell ref="L15:M15"/>
    <mergeCell ref="Q15:R15"/>
    <mergeCell ref="Q27:R27"/>
    <mergeCell ref="Q28:S28"/>
    <mergeCell ref="L35:O35"/>
    <mergeCell ref="Q20:R20"/>
    <mergeCell ref="L22:M22"/>
    <mergeCell ref="L24:N2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C8:C14"/>
    <mergeCell ref="D8:D14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444"/>
      <c r="G13" s="200" t="s">
        <v>301</v>
      </c>
      <c r="H13" s="176"/>
      <c r="I13" s="446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444"/>
      <c r="G13" s="200" t="s">
        <v>301</v>
      </c>
      <c r="H13" s="176"/>
      <c r="I13" s="446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1" t="s">
        <v>21</v>
      </c>
      <c r="B3" s="972"/>
      <c r="C3" s="972"/>
      <c r="D3" s="973"/>
      <c r="E3" s="263"/>
      <c r="F3" s="971" t="s">
        <v>320</v>
      </c>
      <c r="G3" s="972"/>
      <c r="H3" s="972"/>
      <c r="I3" s="973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3" t="s">
        <v>317</v>
      </c>
      <c r="C5" s="991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4"/>
      <c r="C6" s="992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4"/>
      <c r="C7" s="992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4"/>
      <c r="C8" s="992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4"/>
      <c r="C9" s="992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4"/>
      <c r="C10" s="992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6" t="s">
        <v>312</v>
      </c>
      <c r="R10" s="970"/>
      <c r="S10" s="1012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7"/>
      <c r="B11" s="1014"/>
      <c r="C11" s="992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3" t="s">
        <v>306</v>
      </c>
      <c r="C12" s="991"/>
      <c r="D12" s="97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4"/>
      <c r="C13" s="992"/>
      <c r="D13" s="978"/>
      <c r="E13" s="204"/>
      <c r="F13" s="711"/>
      <c r="G13" s="200" t="s">
        <v>301</v>
      </c>
      <c r="H13" s="176"/>
      <c r="I13" s="713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4"/>
      <c r="C14" s="992"/>
      <c r="D14" s="97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4"/>
      <c r="C15" s="992"/>
      <c r="D15" s="97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6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4"/>
      <c r="C16" s="1016"/>
      <c r="D16" s="97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6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996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6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97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97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97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97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978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48"/>
      <c r="C31" s="993"/>
      <c r="D31" s="1049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996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1" t="s">
        <v>245</v>
      </c>
      <c r="G47" s="972"/>
      <c r="H47" s="972"/>
      <c r="I47" s="973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0" t="s">
        <v>349</v>
      </c>
      <c r="M55" s="962"/>
      <c r="N55"/>
      <c r="O55" s="960" t="s">
        <v>351</v>
      </c>
      <c r="P55" s="962"/>
      <c r="Q55"/>
      <c r="R55" s="960" t="s">
        <v>328</v>
      </c>
      <c r="S55" s="961"/>
      <c r="T55" s="961"/>
      <c r="U55" s="96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0" t="s">
        <v>335</v>
      </c>
      <c r="M66" s="962"/>
      <c r="N66"/>
      <c r="O66" s="1036" t="s">
        <v>334</v>
      </c>
      <c r="P66" s="1037"/>
      <c r="Q66"/>
      <c r="R66" s="960" t="s">
        <v>333</v>
      </c>
      <c r="S66" s="961"/>
      <c r="T66" s="96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0" t="s">
        <v>329</v>
      </c>
      <c r="M76" s="96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4" t="s">
        <v>595</v>
      </c>
      <c r="B5" s="735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2" t="s">
        <v>596</v>
      </c>
    </row>
    <row r="6" spans="1:14">
      <c r="A6" s="736" t="s">
        <v>597</v>
      </c>
      <c r="B6" s="737"/>
      <c r="C6" s="936"/>
      <c r="D6" s="934"/>
      <c r="E6" s="934"/>
      <c r="F6" s="934"/>
      <c r="G6" s="934"/>
      <c r="H6" s="934"/>
      <c r="I6" s="934"/>
      <c r="J6" s="934"/>
      <c r="K6" s="935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6"/>
      <c r="D8" s="934"/>
      <c r="E8" s="934"/>
      <c r="F8" s="934"/>
      <c r="G8" s="934"/>
      <c r="H8" s="934"/>
      <c r="I8" s="934"/>
      <c r="J8" s="934"/>
      <c r="K8" s="935"/>
      <c r="N8" s="732" t="s">
        <v>600</v>
      </c>
    </row>
    <row r="9" spans="1:14">
      <c r="A9" s="734" t="s">
        <v>601</v>
      </c>
      <c r="B9" s="741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0" t="s">
        <v>604</v>
      </c>
      <c r="J11" s="930" t="s">
        <v>605</v>
      </c>
      <c r="K11" s="930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1"/>
      <c r="J12" s="931"/>
      <c r="K12" s="931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2"/>
      <c r="J13" s="932"/>
      <c r="K13" s="932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3"/>
      <c r="H42" s="773"/>
      <c r="I42" s="773"/>
      <c r="J42" s="773" t="s">
        <v>550</v>
      </c>
      <c r="K42" s="773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3"/>
      <c r="H43" s="773"/>
      <c r="I43" s="773"/>
      <c r="J43" s="773" t="s">
        <v>550</v>
      </c>
      <c r="K43" s="773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3"/>
      <c r="H44" s="773"/>
      <c r="I44" s="773"/>
      <c r="J44" s="773" t="s">
        <v>550</v>
      </c>
      <c r="K44" s="773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3"/>
      <c r="H45" s="773"/>
      <c r="I45" s="773"/>
      <c r="J45" s="773" t="s">
        <v>550</v>
      </c>
      <c r="K45" s="773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3"/>
      <c r="H46" s="773"/>
      <c r="I46" s="773"/>
      <c r="J46" s="773" t="s">
        <v>550</v>
      </c>
      <c r="K46" s="773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3"/>
      <c r="H47" s="773"/>
      <c r="I47" s="773"/>
      <c r="J47" s="773" t="s">
        <v>550</v>
      </c>
      <c r="K47" s="773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2">
        <f>+'Internal Sign Off'!C4</f>
        <v>0</v>
      </c>
      <c r="B7" s="942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1.7375193389729275</v>
      </c>
      <c r="F23" s="120">
        <f>E23</f>
        <v>1.7375193389729275</v>
      </c>
    </row>
    <row r="24" spans="2:28">
      <c r="B24" s="115" t="s">
        <v>44</v>
      </c>
      <c r="C24" s="108"/>
      <c r="D24" s="111"/>
      <c r="E24" s="111">
        <f>Assembly!H96</f>
        <v>5.2920091494926297E-2</v>
      </c>
      <c r="F24" s="120">
        <f>E24</f>
        <v>5.2920091494926297E-2</v>
      </c>
    </row>
    <row r="25" spans="2:28">
      <c r="B25" s="121" t="s">
        <v>40</v>
      </c>
      <c r="C25" s="108"/>
      <c r="D25" s="361"/>
      <c r="E25" s="122">
        <f>Assembly!H97</f>
        <v>2.3655640242819208E-2</v>
      </c>
      <c r="F25" s="123">
        <f>E25-Assembly!H85-Assembly!H86-Assembly!H88-Assembly!H89-'Machined Part #1'!I54-'Machined Part #1'!I58-'Pacific Quote #2'!I50-'Pacific Quote #2'!I54-'Pacific Quote #3'!I50-'Pacific Quote #3'!I54</f>
        <v>2.275563934281831E-2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-1.8140950707106731</v>
      </c>
      <c r="F26" s="120">
        <f>F22-F23-F24-F25</f>
        <v>-1.8131950698106722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-1.8140950707106731</v>
      </c>
      <c r="F28" s="120">
        <f>F26-F27</f>
        <v>-1.8131950698106722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7" t="s">
        <v>3</v>
      </c>
      <c r="R7" s="948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1.7375193389729275</v>
      </c>
      <c r="F34" s="396">
        <f>'Machined Part #1'!I55+'Machined Part #1'!I56+'Machined Part #1'!I57</f>
        <v>5.2920091494926297E-2</v>
      </c>
      <c r="G34" s="469">
        <f>'Machined Part #1'!I63+'Machined Part #1'!I54+'Machined Part #1'!I58</f>
        <v>2.3655640242819208E-2</v>
      </c>
      <c r="H34" s="327">
        <f>'Machined Part #1'!I64</f>
        <v>1.8140950707106729</v>
      </c>
      <c r="I34" s="327"/>
      <c r="J34" s="845">
        <f t="shared" ref="J34:J43" si="1">$H34</f>
        <v>1.8140950707106729</v>
      </c>
      <c r="K34" s="813"/>
      <c r="L34" s="327"/>
      <c r="M34" s="327">
        <f t="shared" ref="M34:M43" si="2">$H34</f>
        <v>1.8140950707106729</v>
      </c>
      <c r="N34" s="813"/>
      <c r="O34" s="327"/>
      <c r="P34" s="327">
        <f t="shared" ref="P34:P43" si="3">$H34</f>
        <v>1.8140950707106729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1.8140950707106729</v>
      </c>
      <c r="I44" s="468"/>
      <c r="J44" s="848">
        <f>SUM(J34:J43)</f>
        <v>1.8140950707106729</v>
      </c>
      <c r="K44" s="815"/>
      <c r="L44" s="468"/>
      <c r="M44" s="468">
        <f>SUM(M34:M43)</f>
        <v>1.8140950707106729</v>
      </c>
      <c r="N44" s="815"/>
      <c r="O44" s="468"/>
      <c r="P44" s="468">
        <f>SUM(P34:P43)</f>
        <v>1.8140950707106729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1.7375193389729275</v>
      </c>
      <c r="I95" s="479"/>
      <c r="J95" s="863">
        <f>J65+SUM(F46:F55)+SUM(F34:F43)+J32</f>
        <v>5.2920091494926297E-2</v>
      </c>
      <c r="K95" s="818"/>
      <c r="L95" s="479"/>
      <c r="M95" s="479">
        <f>M65+SUM(G46:G55)+SUM(G34:G43)+M32</f>
        <v>2.3655640242819208E-2</v>
      </c>
      <c r="N95" s="818"/>
      <c r="O95" s="479"/>
      <c r="P95" s="479">
        <f>P65+SUM(H46:H55)+SUM(H34:H43)+P32</f>
        <v>1.8140950707106729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5.2920091494926297E-2</v>
      </c>
      <c r="I96" s="398"/>
      <c r="J96" s="864">
        <f>J80+SUM(G46:G55)+SUM(G34:G43)</f>
        <v>2.3655640242819208E-2</v>
      </c>
      <c r="K96" s="824"/>
      <c r="L96" s="398"/>
      <c r="M96" s="398">
        <f>M80+SUM(H46:H55)+SUM(H34:H43)</f>
        <v>1.8140950707106729</v>
      </c>
      <c r="N96" s="824"/>
      <c r="O96" s="398"/>
      <c r="P96" s="398">
        <f>P80+SUM(J46:J55)+SUM(J34:J43)</f>
        <v>1.8140950707106729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2.3655640242819208E-2</v>
      </c>
      <c r="I97" s="326"/>
      <c r="J97" s="865">
        <f>J81+SUM(H46:H55)+SUM(H34:H43)+J91</f>
        <v>1.8140950707106729</v>
      </c>
      <c r="K97" s="817"/>
      <c r="L97" s="326"/>
      <c r="M97" s="326">
        <f>M81+SUM(J46:J55)+SUM(J34:J43)+M91</f>
        <v>1.8140950707106729</v>
      </c>
      <c r="N97" s="817"/>
      <c r="O97" s="326"/>
      <c r="P97" s="326">
        <f>P81+SUM(M46:M55)+SUM(M34:M43)+P91</f>
        <v>1.8140950707106729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1.8140950707106731</v>
      </c>
      <c r="I99" s="360"/>
      <c r="J99" s="867">
        <f>SUM(J95:J98)</f>
        <v>1.8906708024484185</v>
      </c>
      <c r="K99" s="819"/>
      <c r="L99" s="360"/>
      <c r="M99" s="360">
        <f>SUM(M95:M98)</f>
        <v>3.6518457816641652</v>
      </c>
      <c r="N99" s="819"/>
      <c r="O99" s="360"/>
      <c r="P99" s="360">
        <f>SUM(P95:P98)</f>
        <v>5.4422852121320187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2014-05-13T15:20:18Z</dcterms:modified>
</cp:coreProperties>
</file>