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87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<sst xmlns="http://schemas.openxmlformats.org/spreadsheetml/2006/main" count="3072" uniqueCount="710">
  <si>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</si>
  <si>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</si>
  <si>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</si>
  <si>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</si>
  <si>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</si>
  <si>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</si>
  <si>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</si>
  <si>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</si>
  <si>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</si>
  <si>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</si>
  <si>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</si>
  <si>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</si>
  <si>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</si>
  <si>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</si>
  <si>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</si>
  <si>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</si>
  <si>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</si>
  <si>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</si>
  <si>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</si>
  <si>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</si>
  <si>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</si>
  <si>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</si>
  <si>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</si>
  <si>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</si>
  <si>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</si>
  <si>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</si>
  <si>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</si>
  <si>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</si>
  <si>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</si>
  <si>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</si>
  <si>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</si>
  <si>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</si>
  <si>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</si>
  <si>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</si>
  <si>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</si>
  <si>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</si>
  <si>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</si>
  <si>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</si>
  <si>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</si>
  <si>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</si>
  <si>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</si>
  <si>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</si>
  <si>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</si>
  <si>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</si>
  <si>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</si>
  <si>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</si>
  <si>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</si>
  <si>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</si>
  <si>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</si>
  <si>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</si>
  <si>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</si>
  <si>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</si>
  <si>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</si>
  <si>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</si>
  <si>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</si>
  <si>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</si>
  <si>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</si>
  <si>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</si>
  <si>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</si>
  <si>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</si>
  <si>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</si>
  <si>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</si>
  <si>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</si>
  <si>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</si>
  <si>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</si>
  <si>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</si>
  <si>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</si>
  <si>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</si>
  <si>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</si>
  <si>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</si>
  <si>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</si>
  <si>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</si>
  <si>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</si>
  <si>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</si>
  <si>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</si>
  <si>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</si>
  <si>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</si>
  <si>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</si>
  <si>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</si>
  <si>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</si>
  <si>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</si>
  <si>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</si>
  <si>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</si>
  <si>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</si>
  <si>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</si>
  <si>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</si>
  <si>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</si>
  <si>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</si>
  <si>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</si>
  <si>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</si>
  <si>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</si>
  <si>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</si>
  <si>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</si>
  <si>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</si>
  <si>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</si>
  <si>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</si>
  <si>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</si>
  <si>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</si>
  <si>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</si>
  <si>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</si>
  <si>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</si>
  <si>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</si>
  <si>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</si>
  <si>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</si>
  <si>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</si>
  <si>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</si>
  <si>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</si>
  <si>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</si>
  <si>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</si>
  <si>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</si>
  <si>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</si>
  <si>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</si>
  <si>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</si>
  <si>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</si>
  <si>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</si>
  <si>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</si>
  <si>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</si>
  <si>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</si>
  <si>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</si>
  <si>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</si>
  <si>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</si>
  <si>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</si>
  <si>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</si>
  <si>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</si>
  <si>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</si>
  <si>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</si>
  <si>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</si>
  <si>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</si>
  <si>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</si>
  <si>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</si>
  <si>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</si>
  <si>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</si>
  <si>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</si>
  <si>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</si>
  <si>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</si>
  <si>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</si>
  <si>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</si>
  <si>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</si>
  <si>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</si>
  <si>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</si>
  <si>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</si>
  <si>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</si>
  <si>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</si>
  <si>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</si>
  <si>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</si>
  <si>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</si>
  <si>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</si>
  <si>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</si>
  <si>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</si>
  <si>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</si>
  <si>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</si>
  <si>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</si>
  <si>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</si>
  <si>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</si>
  <si>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</si>
  <si>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</si>
  <si>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</si>
  <si>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</si>
  <si>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</si>
  <si>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</si>
  <si>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</si>
  <si>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</si>
  <si>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</si>
  <si>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</si>
  <si>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</si>
  <si>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</si>
  <si>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</si>
  <si>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</si>
  <si>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</si>
  <si>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</si>
  <si>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</si>
  <si>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</si>
  <si>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</si>
  <si>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</si>
  <si>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</si>
  <si>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</si>
  <si>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</si>
  <si>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</si>
  <si>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</si>
  <si>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</si>
  <si>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</si>
  <si>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</si>
  <si>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</si>
  <si>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</si>
  <si>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</si>
  <si>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</si>
  <si>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</si>
  <si>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</si>
  <si>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</si>
  <si>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</si>
  <si>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</si>
  <si>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</si>
  <si>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</si>
  <si>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</si>
  <si>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</si>
  <si>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</si>
  <si>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</si>
  <si>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</si>
  <si>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</si>
  <si>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</si>
  <si>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</si>
  <si>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</si>
  <si>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</si>
  <si>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</si>
  <si>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</si>
  <si>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</si>
  <si>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</si>
  <si>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</si>
  <si>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</si>
  <si>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</si>
  <si>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</si>
  <si>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</si>
  <si>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</si>
  <si>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</si>
  <si>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</si>
  <si>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</si>
  <si>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</si>
  <si>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</si>
  <si>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</si>
  <si>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</si>
  <si>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</si>
  <si>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</si>
  <si>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</si>
  <si>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</si>
  <si>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</si>
  <si>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</si>
  <si>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</si>
  <si>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</si>
  <si>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</si>
  <si>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</si>
  <si>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</si>
  <si>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</si>
  <si>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</si>
  <si>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</si>
  <si>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</si>
  <si>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</si>
  <si>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</si>
  <si>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</si>
  <si>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</si>
  <si>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</si>
  <si>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</si>
  <si>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</si>
  <si>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</si>
  <si>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</si>
  <si>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</si>
  <si>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</si>
  <si>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</si>
  <si>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</si>
  <si>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</si>
  <si>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</si>
  <si>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</si>
  <si>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</si>
  <si>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</si>
  <si>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</si>
  <si>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</si>
  <si>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</si>
  <si>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</si>
  <si>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</si>
  <si>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</si>
  <si>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</si>
  <si>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</si>
  <si>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</si>
  <si>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</si>
  <si>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</si>
  <si>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</si>
  <si>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</si>
  <si>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</si>
  <si>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</si>
  <si>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</si>
  <si>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</si>
  <si>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</si>
  <si>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</si>
  <si>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</si>
  <si>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</si>
  <si>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</si>
  <si>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</si>
  <si>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</si>
  <si>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</si>
  <si>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</si>
  <si>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</si>
  <si>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</si>
  <si>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</si>
  <si>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</si>
  <si>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</si>
  <si>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</si>
  <si>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</si>
  <si>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</si>
  <si>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</si>
  <si>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</si>
  <si>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</si>
  <si>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</si>
  <si>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</si>
  <si>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</si>
  <si>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</si>
  <si>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</si>
  <si>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</si>
  <si>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</si>
  <si>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</si>
  <si>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</si>
  <si>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</si>
  <si>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</si>
  <si>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</si>
  <si>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</si>
  <si>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</si>
  <si>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</si>
  <si>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</si>
  <si>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</si>
  <si>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</si>
  <si>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</si>
  <si>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</si>
  <si>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</si>
  <si>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</si>
  <si>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</si>
  <si>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</si>
  <si>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</si>
  <si>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</si>
  <si>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</si>
  <si>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</si>
  <si>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</si>
  <si>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</si>
  <si>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</si>
  <si>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</si>
  <si>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</si>
  <si>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</si>
  <si>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</si>
  <si>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</si>
  <si>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</si>
  <si>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</si>
  <si>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</si>
  <si>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</si>
  <si>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</si>
  <si>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</si>
  <si>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</si>
  <si>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</si>
  <si>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</si>
  <si>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</si>
  <si>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</si>
  <si>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</si>
  <si>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</si>
  <si>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</si>
  <si>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</si>
  <si>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</si>
  <si>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</si>
  <si>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</si>
  <si>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</si>
  <si>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</si>
  <si>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</si>
  <si>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</si>
  <si>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</si>
  <si>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</si>
  <si>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</si>
  <si>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</si>
  <si>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</si>
  <si>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</si>
  <si>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</si>
  <si>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</si>
  <si>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</si>
  <si>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</si>
  <si>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</si>
  <si>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</si>
  <si>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</si>
  <si>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</si>
  <si>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</si>
  <si>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</si>
  <si>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</si>
  <si>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</si>
  <si>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</si>
  <si>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</si>
  <si>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</si>
  <si>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</si>
  <si>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</si>
  <si>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</si>
  <si>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</si>
  <si>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</si>
  <si>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</si>
  <si>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</si>
  <si>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</si>
  <si>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</si>
  <si>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</si>
  <si>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</si>
  <si>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</si>
  <si>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</si>
  <si>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</si>
  <si>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</si>
  <si>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</si>
  <si>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</si>
  <si>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</si>
  <si>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</si>
  <si>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</si>
  <si>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</si>
  <si>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</si>
  <si>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</si>
  <si>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</si>
  <si>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</si>
  <si>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</si>
  <si>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</si>
  <si>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</si>
  <si>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</si>
  <si>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</si>
  <si>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</si>
  <si>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</si>
  <si>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</si>
  <si>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</si>
  <si>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</si>
  <si>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</si>
  <si>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</si>
  <si>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</si>
  <si>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</si>
  <si>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</si>
  <si>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</si>
  <si>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</si>
  <si>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</si>
  <si>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</si>
  <si>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</si>
  <si>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</si>
  <si>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</si>
  <si>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</si>
  <si>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</si>
  <si>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</si>
  <si>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</si>
  <si>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</si>
  <si>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</si>
  <si>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</si>
  <si>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</si>
  <si>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</si>
  <si>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</si>
  <si>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</si>
  <si>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</si>
  <si>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</si>
  <si>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</si>
  <si>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</si>
  <si>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</si>
  <si>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</si>
  <si>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</si>
  <si>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</si>
  <si>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</si>
  <si>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</si>
  <si>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</si>
  <si>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</si>
  <si>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</si>
  <si>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</si>
  <si>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</si>
  <si>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</si>
  <si>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</si>
  <si>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</si>
  <si>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</si>
  <si>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</si>
  <si>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</si>
  <si>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</si>
  <si>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</si>
  <si>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</si>
  <si>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</si>
  <si>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</si>
  <si>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</si>
  <si>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</si>
  <si>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</si>
  <si>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</si>
  <si>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</si>
  <si>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</si>
  <si>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</si>
  <si>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</si>
  <si>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</si>
  <si>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</si>
  <si>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</si>
  <si>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</si>
  <si>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</si>
  <si>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</si>
  <si>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</si>
  <si>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</si>
  <si>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</si>
  <si>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</si>
  <si>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</si>
  <si>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</si>
  <si>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</si>
  <si>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</si>
  <si>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</si>
  <si>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</si>
  <si>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</si>
  <si>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</si>
  <si>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</si>
  <si>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</si>
  <si>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</si>
  <si>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</si>
  <si>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</si>
  <si>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</si>
  <si>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</si>
  <si>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</si>
  <si>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</si>
  <si>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</si>
  <si>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</si>
  <si>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</si>
  <si>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</si>
  <si>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</si>
  <si>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</si>
  <si>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</si>
  <si>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</si>
  <si>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</si>
  <si>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</si>
  <si>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</si>
  <si>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</si>
  <si>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</si>
  <si>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</si>
  <si>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</si>
  <si>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</si>
  <si>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</si>
  <si>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</si>
  <si>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</si>
  <si>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</si>
  <si>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</si>
  <si>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</si>
  <si>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</si>
  <si>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</si>
  <si>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</si>
  <si>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</si>
  <si>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</si>
  <si>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</si>
  <si>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</si>
  <si>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</si>
  <si>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</si>
  <si>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</si>
  <si>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</si>
  <si>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</si>
  <si>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</si>
  <si>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</si>
  <si>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</si>
  <si>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</si>
  <si>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</si>
  <si>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</si>
  <si>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</si>
  <si>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</si>
  <si>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</si>
  <si>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</si>
  <si>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</si>
  <si>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</si>
  <si>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</si>
  <si>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</si>
  <si>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</si>
  <si>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</si>
  <si>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</si>
  <si>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</si>
  <si>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</si>
  <si>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</si>
  <si>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</si>
  <si>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</si>
  <si>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</si>
  <si>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</si>
  <si>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</si>
  <si>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</si>
  <si>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</si>
  <si>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</si>
  <si>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</si>
  <si>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</si>
  <si>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</si>
  <si>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</si>
  <si>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</si>
  <si>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</si>
  <si>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</si>
  <si>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</si>
  <si>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</si>
  <si>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</si>
  <si>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</si>
  <si>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</si>
  <si>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</si>
  <si>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</si>
  <si>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</si>
  <si>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</si>
  <si>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</si>
  <si>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</si>
  <si>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</si>
  <si>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</si>
  <si>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</si>
  <si>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</si>
  <si>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</si>
  <si>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</si>
  <si>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</si>
  <si>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</si>
  <si>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</si>
  <si>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</si>
  <si>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</si>
  <si>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</si>
  <si>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</si>
  <si>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</si>
  <si>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</si>
  <si>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</si>
  <si>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</si>
  <si>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</si>
  <si>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</si>
  <si>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</si>
  <si>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</si>
  <si>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</si>
  <si>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</si>
  <si>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</si>
  <si>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</si>
  <si>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</si>
  <si>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</si>
  <si>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</si>
  <si>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</si>
  <si>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</si>
  <si>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</si>
  <si>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</si>
  <si>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</si>
  <si>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</si>
  <si>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</si>
  <si>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</si>
  <si>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</si>
  <si>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</si>
  <si>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</si>
  <si>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</si>
  <si>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</si>
  <si>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</si>
  <si>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</si>
  <si>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</si>
  <si>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</si>
  <si>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</si>
  <si>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</si>
  <si>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</si>
  <si>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</si>
  <si>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</si>
  <si>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</si>
  <si>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</si>
  <si>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</si>
  <si>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</si>
  <si>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</si>
  <si>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</si>
  <si>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</si>
  <si>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</si>
  <si>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</si>
  <si>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</si>
  <si>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</si>
  <si>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</si>
  <si>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</si>
  <si>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</si>
  <si>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</si>
  <si>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</si>
  <si>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</si>
  <si>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</si>
  <si>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</si>
  <si>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</si>
  <si>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</si>
  <si>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</si>
  <si>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</si>
  <si>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</si>
  <si>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</si>
  <si>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</si>
  <si>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</si>
  <si>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</si>
  <si>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</si>
  <si>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</si>
  <si>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</si>
  <si>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</si>
  <si>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</si>
  <si>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</si>
  <si>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</si>
  <si>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</si>
  <si>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</si>
  <si>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</si>
  <si>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</si>
  <si>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</si>
  <si>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</si>
  <si>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</si>
  <si>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</si>
  <si>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</si>
  <si>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</si>
  <si>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</si>
  <si>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</si>
  <si>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</si>
  <si>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</si>
  <si>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</si>
  <si>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</si>
  <si>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</si>
  <si>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</si>
  <si>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</si>
  <si>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</si>
  <si>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</si>
  <si>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</si>
  <si>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</si>
  <si>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</si>
  <si>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</si>
  <si>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</si>
  <si>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</si>
  <si>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</si>
  <si>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</si>
  <si>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</si>
  <si>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</si>
  <si>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</si>
  <si>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</si>
  <si>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</si>
  <si>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</si>
  <si>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</si>
  <si>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</si>
  <si>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</si>
  <si>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</si>
  <si>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</si>
  <si>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</si>
  <si>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</si>
  <si>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</si>
  <si>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</si>
  <si>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</si>
  <si>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</si>
  <si>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</si>
  <si>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</si>
  <si>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</si>
  <si>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</si>
  <si>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</si>
  <si>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</si>
  <si>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</si>
  <si>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</si>
  <si>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</si>
  <si>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S20S20001-20  2-5/8"</t>
  </si>
  <si>
    <t>S20S20001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</si>
</sst>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V33" sqref="V33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35" t="s">
        <v>708</v>
      </c>
      <c r="D5" s="936"/>
      <c r="E5" s="937"/>
      <c r="F5" s="937"/>
      <c r="G5" s="93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S20S20001-20  2-5/8"</v>
      </c>
      <c r="Q5" s="348"/>
      <c r="R5" s="226"/>
      <c r="S5" s="226"/>
      <c r="T5" s="226"/>
      <c r="U5" s="349" t="s">
        <v>16</v>
      </c>
      <c r="V5" s="919">
        <f ca="1" xml:space="preserve"> TODAY()</f>
        <v>42117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1" t="s">
        <v>313</v>
      </c>
      <c r="M13" s="992"/>
      <c r="N13" s="253"/>
      <c r="O13" s="788">
        <v>3.105</v>
      </c>
      <c r="P13" s="158"/>
      <c r="Q13" s="977" t="s">
        <v>312</v>
      </c>
      <c r="R13" s="987"/>
      <c r="S13" s="1003">
        <f>+C20</f>
        <v>2.125</v>
      </c>
      <c r="T13" s="98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6" t="s">
        <v>309</v>
      </c>
      <c r="M15" s="978"/>
      <c r="N15" s="252"/>
      <c r="O15" s="789">
        <v>0.125</v>
      </c>
      <c r="P15" s="158"/>
      <c r="Q15" s="977" t="s">
        <v>308</v>
      </c>
      <c r="R15" s="987"/>
      <c r="S15" s="788">
        <v>7.5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115.4455321660143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172.8818367749252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1" t="s">
        <v>303</v>
      </c>
      <c r="M18" s="992"/>
      <c r="N18" s="252"/>
      <c r="O18" s="788">
        <f>SUM(O13:O16)</f>
        <v>3.25</v>
      </c>
      <c r="P18" s="158"/>
      <c r="Q18" s="977" t="s">
        <v>302</v>
      </c>
      <c r="R18" s="978"/>
      <c r="S18" s="987"/>
      <c r="T18" s="254">
        <f>144-S15</f>
        <v>136.5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2.125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0.10468140059869438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7" t="s">
        <v>299</v>
      </c>
      <c r="R20" s="987"/>
      <c r="S20" s="252">
        <f>IF(ISERROR(T18/O22),"",T18/O22)</f>
        <v>41.176470588235297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2" t="s">
        <v>691</v>
      </c>
      <c r="M21" s="1013"/>
      <c r="N21" s="101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14.406819731243766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6" t="s">
        <v>297</v>
      </c>
      <c r="M22" s="987"/>
      <c r="N22" s="235"/>
      <c r="O22" s="250">
        <f>O18*(1+O20)</f>
        <v>3.3149999999999999</v>
      </c>
      <c r="P22" s="158"/>
      <c r="Q22" s="977" t="s">
        <v>296</v>
      </c>
      <c r="R22" s="978"/>
      <c r="S22" s="978"/>
      <c r="T22" s="203">
        <f>IF(S20="",,S20 - 1)</f>
        <v>40.176470588235297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172.8818367749252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5" t="s">
        <v>699</v>
      </c>
      <c r="M24" s="976"/>
      <c r="N24" s="976"/>
      <c r="O24" s="918">
        <f>IF(ISERROR(S17/T22),,S17/T22)</f>
        <v>4.3030618230947706</v>
      </c>
      <c r="P24" s="243" t="s">
        <v>22</v>
      </c>
      <c r="Q24" s="1014" t="s">
        <v>692</v>
      </c>
      <c r="R24" s="1014"/>
      <c r="S24" s="1014"/>
      <c r="T24" s="1014"/>
      <c r="U24" s="101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2" t="s">
        <v>289</v>
      </c>
      <c r="M27" s="973"/>
      <c r="N27" s="973"/>
      <c r="O27" s="973"/>
      <c r="P27" s="974"/>
      <c r="Q27" s="977" t="s">
        <v>280</v>
      </c>
      <c r="R27" s="97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9" t="s">
        <v>288</v>
      </c>
      <c r="R28" s="980"/>
      <c r="S28" s="981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5" t="s">
        <v>709</v>
      </c>
      <c r="N30" s="985"/>
      <c r="O30" s="920">
        <v>0.93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3.3730618230947704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2" t="s">
        <v>685</v>
      </c>
      <c r="H34" s="983"/>
      <c r="I34" s="98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86" t="s">
        <v>280</v>
      </c>
      <c r="R35" s="987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7" t="s">
        <v>279</v>
      </c>
      <c r="R36" s="978"/>
      <c r="S36" s="987"/>
      <c r="T36" s="924">
        <v>25.2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8" t="s">
        <v>706</v>
      </c>
      <c r="M37" s="1011" t="s">
        <v>704</v>
      </c>
      <c r="N37" s="1011"/>
      <c r="O37" s="259"/>
      <c r="P37" s="158"/>
      <c r="Q37" s="320" t="s">
        <v>278</v>
      </c>
      <c r="R37" s="321"/>
      <c r="S37" s="319"/>
      <c r="T37" s="215">
        <f>S35/T36</f>
        <v>142.85714285714286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9"/>
      <c r="M38" s="1011" t="s">
        <v>705</v>
      </c>
      <c r="N38" s="1011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128.57142857142858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6" t="s">
        <v>701</v>
      </c>
      <c r="T39" s="997"/>
      <c r="U39" s="997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6" t="s">
        <v>270</v>
      </c>
      <c r="M44" s="978"/>
      <c r="N44" s="987"/>
      <c r="O44" s="284">
        <v>6</v>
      </c>
      <c r="P44" s="214"/>
      <c r="Q44" s="977" t="s">
        <v>269</v>
      </c>
      <c r="R44" s="987"/>
      <c r="S44" s="215">
        <f>T22*O44</f>
        <v>241.05882352941177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7.5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41.176470588235297</v>
      </c>
      <c r="E46" s="157"/>
      <c r="F46" s="443">
        <v>55</v>
      </c>
      <c r="G46" s="439" t="s">
        <v>24</v>
      </c>
      <c r="H46" s="440"/>
      <c r="I46" s="441"/>
      <c r="K46" s="158"/>
      <c r="L46" s="986" t="s">
        <v>689</v>
      </c>
      <c r="M46" s="978"/>
      <c r="N46" s="978"/>
      <c r="O46" s="978"/>
      <c r="P46" s="978"/>
      <c r="Q46" s="978"/>
      <c r="R46" s="987"/>
      <c r="S46" s="158"/>
      <c r="T46" s="158"/>
      <c r="U46" s="213">
        <f>T38 * 8</f>
        <v>1028.5714285714287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40.176470588235297</v>
      </c>
      <c r="E47" s="157"/>
      <c r="F47" s="443"/>
      <c r="G47" s="337"/>
      <c r="H47" s="338"/>
      <c r="I47" s="341"/>
      <c r="K47" s="158"/>
      <c r="L47" s="986" t="s">
        <v>263</v>
      </c>
      <c r="M47" s="978"/>
      <c r="N47" s="978"/>
      <c r="O47" s="978"/>
      <c r="P47" s="978"/>
      <c r="Q47" s="978"/>
      <c r="R47" s="987"/>
      <c r="S47" s="158"/>
      <c r="T47" s="158"/>
      <c r="U47" s="210">
        <f>IF(ISERROR(U46/S44),"",U46/S44)-1</f>
        <v>3.2668897720142231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297.25714285714281</v>
      </c>
      <c r="E48" s="157"/>
      <c r="F48" s="443">
        <v>56</v>
      </c>
      <c r="G48" s="204" t="s">
        <v>257</v>
      </c>
      <c r="H48" s="333"/>
      <c r="I48" s="445"/>
      <c r="K48" s="158"/>
      <c r="L48" s="986" t="s">
        <v>261</v>
      </c>
      <c r="M48" s="978"/>
      <c r="N48" s="978"/>
      <c r="O48" s="978"/>
      <c r="P48" s="978"/>
      <c r="Q48" s="978"/>
      <c r="R48" s="987"/>
      <c r="S48" s="158"/>
      <c r="T48" s="158"/>
      <c r="U48" s="210">
        <f>U47*15</f>
        <v>49.003346580213346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4.3030618230947706</v>
      </c>
      <c r="E49" s="157"/>
      <c r="F49" s="443">
        <v>57</v>
      </c>
      <c r="G49" s="171" t="s">
        <v>254</v>
      </c>
      <c r="H49" s="281"/>
      <c r="I49" s="207"/>
      <c r="K49" s="158"/>
      <c r="L49" s="988" t="s">
        <v>686</v>
      </c>
      <c r="M49" s="989"/>
      <c r="N49" s="989"/>
      <c r="O49" s="989"/>
      <c r="P49" s="989"/>
      <c r="Q49" s="989"/>
      <c r="R49" s="990"/>
      <c r="S49" s="158"/>
      <c r="T49" s="158"/>
      <c r="U49" s="210">
        <f>U46/480</f>
        <v>2.1428571428571432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9.0364298284990188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1" t="s">
        <v>687</v>
      </c>
      <c r="M50" s="992"/>
      <c r="N50" s="992"/>
      <c r="O50" s="992"/>
      <c r="P50" s="992"/>
      <c r="Q50" s="992"/>
      <c r="R50" s="992"/>
      <c r="S50" s="987"/>
      <c r="T50" s="158"/>
      <c r="U50" s="210">
        <f>480 - U48</f>
        <v>430.99665341978664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6" t="s">
        <v>245</v>
      </c>
      <c r="G51" s="967"/>
      <c r="H51" s="967"/>
      <c r="I51" s="968"/>
      <c r="K51" s="158"/>
      <c r="L51" s="986" t="s">
        <v>253</v>
      </c>
      <c r="M51" s="978"/>
      <c r="N51" s="978"/>
      <c r="O51" s="978"/>
      <c r="P51" s="978"/>
      <c r="Q51" s="978"/>
      <c r="R51" s="978"/>
      <c r="S51" s="987"/>
      <c r="T51" s="158"/>
      <c r="U51" s="206">
        <f>U50*U49</f>
        <v>923.56425732811442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9"/>
      <c r="G52" s="970"/>
      <c r="H52" s="970"/>
      <c r="I52" s="971"/>
      <c r="K52" s="158"/>
      <c r="L52" s="986" t="s">
        <v>688</v>
      </c>
      <c r="M52" s="978"/>
      <c r="N52" s="978"/>
      <c r="O52" s="978"/>
      <c r="P52" s="978"/>
      <c r="Q52" s="978"/>
      <c r="R52" s="978"/>
      <c r="S52" s="987"/>
      <c r="T52" s="158"/>
      <c r="U52" s="203">
        <f>IF(ISERROR(U51/8),,U51/8)</f>
        <v>115.4455321660143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7.3797510266075319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115.4455321660143</v>
      </c>
      <c r="Q54" s="1050"/>
      <c r="R54" s="1048" t="s">
        <v>702</v>
      </c>
      <c r="S54" s="323" t="s">
        <v>247</v>
      </c>
      <c r="T54" s="324"/>
      <c r="U54" s="324"/>
      <c r="V54" s="347">
        <f>O24</f>
        <v>4.3030618230947706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0.10468140059869438</v>
      </c>
      <c r="L56" s="1044" t="s">
        <v>244</v>
      </c>
      <c r="M56" s="1045"/>
      <c r="N56" s="1045"/>
      <c r="O56" s="1046"/>
      <c r="P56" s="1047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3.0121432761663391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1.6566788018914866</v>
      </c>
      <c r="E62" s="146"/>
      <c r="F62" s="304">
        <v>68</v>
      </c>
      <c r="G62" s="180" t="s">
        <v>231</v>
      </c>
      <c r="H62" s="182"/>
      <c r="I62" s="181">
        <f>SUM(I53:I61)</f>
        <v>7.5030377689128169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4.634168341965679E-2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7.3797510266075319</v>
      </c>
      <c r="E64" s="146"/>
      <c r="F64" s="165">
        <v>70</v>
      </c>
      <c r="G64" s="167" t="s">
        <v>352</v>
      </c>
      <c r="H64" s="166"/>
      <c r="I64" s="162">
        <f>+I63+I62</f>
        <v>7.5493794523324738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7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G27:I28"/>
    <mergeCell ref="B25:D26"/>
    <mergeCell ref="A24:A26"/>
    <mergeCell ref="A28:A36"/>
    <mergeCell ref="B28:B36"/>
    <mergeCell ref="C28:C36"/>
    <mergeCell ref="D28:D36"/>
    <mergeCell ref="L6:V6"/>
    <mergeCell ref="A6:D6"/>
    <mergeCell ref="F6:I6"/>
    <mergeCell ref="A8:A14"/>
    <mergeCell ref="A15:A19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Q20:R20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42117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42117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7">
        <f>Assembly!C2</f>
        <v>0</v>
      </c>
      <c r="D4" s="948"/>
      <c r="E4" s="948"/>
      <c r="F4" s="948"/>
      <c r="G4" s="948"/>
      <c r="H4" s="948"/>
      <c r="I4" s="948"/>
      <c r="J4" s="948"/>
      <c r="K4" s="949"/>
    </row>
    <row r="5" spans="1:14">
      <c r="A5" s="733" t="s">
        <v>595</v>
      </c>
      <c r="B5" s="734"/>
      <c r="C5" s="950">
        <f>Assembly!R2</f>
        <v>3334</v>
      </c>
      <c r="D5" s="948"/>
      <c r="E5" s="948"/>
      <c r="F5" s="948"/>
      <c r="G5" s="948"/>
      <c r="H5" s="948"/>
      <c r="I5" s="948"/>
      <c r="J5" s="948"/>
      <c r="K5" s="949"/>
      <c r="N5" s="731" t="s">
        <v>596</v>
      </c>
    </row>
    <row r="6" spans="1:14">
      <c r="A6" s="735" t="s">
        <v>597</v>
      </c>
      <c r="B6" s="736"/>
      <c r="C6" s="950"/>
      <c r="D6" s="948"/>
      <c r="E6" s="948"/>
      <c r="F6" s="948"/>
      <c r="G6" s="948"/>
      <c r="H6" s="948"/>
      <c r="I6" s="948"/>
      <c r="J6" s="948"/>
      <c r="K6" s="94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50"/>
      <c r="D8" s="948"/>
      <c r="E8" s="948"/>
      <c r="F8" s="948"/>
      <c r="G8" s="948"/>
      <c r="H8" s="948"/>
      <c r="I8" s="948"/>
      <c r="J8" s="948"/>
      <c r="K8" s="949"/>
      <c r="N8" s="731" t="s">
        <v>600</v>
      </c>
    </row>
    <row r="9" spans="1:14">
      <c r="A9" s="733" t="s">
        <v>601</v>
      </c>
      <c r="B9" s="740"/>
      <c r="C9" s="950" t="s">
        <v>598</v>
      </c>
      <c r="D9" s="948"/>
      <c r="E9" s="948"/>
      <c r="F9" s="948"/>
      <c r="G9" s="948"/>
      <c r="H9" s="948"/>
      <c r="I9" s="948"/>
      <c r="J9" s="948"/>
      <c r="K9" s="94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4" t="s">
        <v>604</v>
      </c>
      <c r="J11" s="944" t="s">
        <v>605</v>
      </c>
      <c r="K11" s="94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5"/>
      <c r="J12" s="945"/>
      <c r="K12" s="94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6"/>
      <c r="J13" s="946"/>
      <c r="K13" s="94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0" t="s">
        <v>615</v>
      </c>
      <c r="B41" s="941"/>
      <c r="C41" s="941"/>
      <c r="D41" s="941"/>
      <c r="E41" s="941"/>
      <c r="F41" s="941"/>
      <c r="G41" s="941"/>
      <c r="H41" s="941"/>
      <c r="I41" s="941"/>
      <c r="J41" s="941"/>
      <c r="K41" s="941"/>
    </row>
    <row r="42" spans="1:11" ht="28.5" customHeight="1">
      <c r="A42" s="942" t="s">
        <v>616</v>
      </c>
      <c r="B42" s="942"/>
      <c r="C42" s="942"/>
      <c r="D42" s="942"/>
      <c r="E42" s="942"/>
      <c r="F42" s="942"/>
      <c r="G42" s="772"/>
      <c r="H42" s="772"/>
      <c r="I42" s="772"/>
      <c r="J42" s="772" t="s">
        <v>550</v>
      </c>
      <c r="K42" s="772"/>
    </row>
    <row r="43" spans="1:11" ht="28.5" customHeight="1">
      <c r="A43" s="943" t="s">
        <v>617</v>
      </c>
      <c r="B43" s="943"/>
      <c r="C43" s="943"/>
      <c r="D43" s="943"/>
      <c r="E43" s="943"/>
      <c r="F43" s="943"/>
      <c r="G43" s="772"/>
      <c r="H43" s="772"/>
      <c r="I43" s="772"/>
      <c r="J43" s="772" t="s">
        <v>550</v>
      </c>
      <c r="K43" s="772"/>
    </row>
    <row r="44" spans="1:11" ht="28.5" customHeight="1">
      <c r="A44" s="943" t="s">
        <v>618</v>
      </c>
      <c r="B44" s="943"/>
      <c r="C44" s="943"/>
      <c r="D44" s="943"/>
      <c r="E44" s="943"/>
      <c r="F44" s="943"/>
      <c r="G44" s="772"/>
      <c r="H44" s="772"/>
      <c r="I44" s="772"/>
      <c r="J44" s="772" t="s">
        <v>550</v>
      </c>
      <c r="K44" s="772"/>
    </row>
    <row r="45" spans="1:11" ht="28.5" customHeight="1">
      <c r="A45" s="943" t="s">
        <v>619</v>
      </c>
      <c r="B45" s="943"/>
      <c r="C45" s="943"/>
      <c r="D45" s="943"/>
      <c r="E45" s="943"/>
      <c r="F45" s="943"/>
      <c r="G45" s="772"/>
      <c r="H45" s="772"/>
      <c r="I45" s="772"/>
      <c r="J45" s="772" t="s">
        <v>550</v>
      </c>
      <c r="K45" s="772"/>
    </row>
    <row r="46" spans="1:11" ht="28.5" customHeight="1">
      <c r="A46" s="939" t="s">
        <v>620</v>
      </c>
      <c r="B46" s="939"/>
      <c r="C46" s="939"/>
      <c r="D46" s="939"/>
      <c r="E46" s="939"/>
      <c r="F46" s="939"/>
      <c r="G46" s="772"/>
      <c r="H46" s="772"/>
      <c r="I46" s="772"/>
      <c r="J46" s="772" t="s">
        <v>550</v>
      </c>
      <c r="K46" s="772"/>
    </row>
    <row r="47" spans="1:11" ht="28.5" customHeight="1">
      <c r="A47" s="939" t="s">
        <v>621</v>
      </c>
      <c r="B47" s="939"/>
      <c r="C47" s="939"/>
      <c r="D47" s="939"/>
      <c r="E47" s="939"/>
      <c r="F47" s="939"/>
      <c r="G47" s="772"/>
      <c r="H47" s="772"/>
      <c r="I47" s="772"/>
      <c r="J47" s="772" t="s">
        <v>550</v>
      </c>
      <c r="K47" s="772"/>
    </row>
    <row r="48" spans="1:11" ht="28.5" customHeight="1">
      <c r="A48" s="939" t="s">
        <v>622</v>
      </c>
      <c r="B48" s="939"/>
      <c r="C48" s="939"/>
      <c r="D48" s="939"/>
      <c r="E48" s="939"/>
      <c r="F48" s="93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1">
        <f>+'Internal Sign Off'!C4</f>
        <v>0</v>
      </c>
      <c r="B7" s="95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2"/>
      <c r="D4" s="953"/>
      <c r="E4" s="953"/>
      <c r="F4" s="954"/>
    </row>
    <row r="5" spans="1:11" ht="21.75" customHeight="1">
      <c r="B5" s="107" t="s">
        <v>34</v>
      </c>
      <c r="C5" s="952"/>
      <c r="D5" s="953"/>
      <c r="E5" s="953"/>
      <c r="F5" s="95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2"/>
      <c r="D7" s="953"/>
      <c r="E7" s="953"/>
      <c r="F7" s="95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7.3943664112229168</v>
      </c>
      <c r="F23" s="120">
        <f>E23</f>
        <v>7.3943664112229168</v>
      </c>
    </row>
    <row r="24" spans="2:28">
      <c r="B24" s="115" t="s">
        <v>44</v>
      </c>
      <c r="C24" s="108"/>
      <c r="D24" s="111"/>
      <c r="E24" s="111">
        <f>Assembly!H96</f>
        <v>0.10777135678989951</v>
      </c>
      <c r="F24" s="120">
        <f>E24</f>
        <v>0.10777135678989951</v>
      </c>
    </row>
    <row r="25" spans="2:28">
      <c r="B25" s="121" t="s">
        <v>40</v>
      </c>
      <c r="C25" s="108"/>
      <c r="D25" s="361"/>
      <c r="E25" s="122">
        <f>Assembly!H97</f>
        <v>4.7241684319657688E-2</v>
      </c>
      <c r="F25" s="123">
        <f>E25-Assembly!H85-Assembly!H86-Assembly!H88-Assembly!H89-'Machined Part #1'!I54-'Machined Part #1'!I58-'Pacific Quote #2'!I50-'Pacific Quote #2'!I54-'Pacific Quote #3'!I50-'Pacific Quote #3'!I54</f>
        <v>4.634168341965679E-2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-7.5493794523324738</v>
      </c>
      <c r="F26" s="120">
        <f>F22-F23-F24-F25</f>
        <v>-7.5484794514324731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-7.5493794523324738</v>
      </c>
      <c r="F28" s="120">
        <f>F26-F27</f>
        <v>-7.5484794514324731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5" t="s">
        <v>20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6" t="s">
        <v>3</v>
      </c>
      <c r="R7" s="95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7.3943664112229168</v>
      </c>
      <c r="F34" s="395">
        <f>'Machined Part #1'!I55+'Machined Part #1'!I56+'Machined Part #1'!I57</f>
        <v>0.10777135678989951</v>
      </c>
      <c r="G34" s="468">
        <f>'Machined Part #1'!I63+'Machined Part #1'!I54+'Machined Part #1'!I58</f>
        <v>4.7241684319657688E-2</v>
      </c>
      <c r="H34" s="327">
        <f>'Machined Part #1'!I64</f>
        <v>7.5493794523324738</v>
      </c>
      <c r="I34" s="327"/>
      <c r="J34" s="843">
        <f t="shared" ref="J34:J43" si="1">$H34</f>
        <v>7.5493794523324738</v>
      </c>
      <c r="K34" s="811"/>
      <c r="L34" s="327"/>
      <c r="M34" s="327">
        <f t="shared" ref="M34:M43" si="2">$H34</f>
        <v>7.5493794523324738</v>
      </c>
      <c r="N34" s="811"/>
      <c r="O34" s="327"/>
      <c r="P34" s="327">
        <f t="shared" ref="P34:P43" si="3">$H34</f>
        <v>7.5493794523324738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7.5493794523324738</v>
      </c>
      <c r="I44" s="467"/>
      <c r="J44" s="846">
        <f>SUM(J34:J43)</f>
        <v>7.5493794523324738</v>
      </c>
      <c r="K44" s="813"/>
      <c r="L44" s="467"/>
      <c r="M44" s="467">
        <f>SUM(M34:M43)</f>
        <v>7.5493794523324738</v>
      </c>
      <c r="N44" s="813"/>
      <c r="O44" s="467"/>
      <c r="P44" s="467">
        <f>SUM(P34:P43)</f>
        <v>7.5493794523324738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7.3943664112229168</v>
      </c>
      <c r="I95" s="478"/>
      <c r="J95" s="861">
        <f>J65+SUM(F46:F55)+SUM(F34:F43)+J32</f>
        <v>0.10777135678989951</v>
      </c>
      <c r="K95" s="816"/>
      <c r="L95" s="478"/>
      <c r="M95" s="478">
        <f>M65+SUM(G46:G55)+SUM(G34:G43)+M32</f>
        <v>4.7241684319657688E-2</v>
      </c>
      <c r="N95" s="816"/>
      <c r="O95" s="478"/>
      <c r="P95" s="478">
        <f>P65+SUM(H46:H55)+SUM(H34:H43)+P32</f>
        <v>7.5493794523324738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0.10777135678989951</v>
      </c>
      <c r="I96" s="397"/>
      <c r="J96" s="862">
        <f>J80+SUM(G46:G55)+SUM(G34:G43)</f>
        <v>4.7241684319657688E-2</v>
      </c>
      <c r="K96" s="822"/>
      <c r="L96" s="397"/>
      <c r="M96" s="397">
        <f>M80+SUM(H46:H55)+SUM(H34:H43)</f>
        <v>7.5493794523324738</v>
      </c>
      <c r="N96" s="822"/>
      <c r="O96" s="397"/>
      <c r="P96" s="397">
        <f>P80+SUM(J46:J55)+SUM(J34:J43)</f>
        <v>7.5493794523324738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4.7241684319657688E-2</v>
      </c>
      <c r="I97" s="326"/>
      <c r="J97" s="863">
        <f>J81+SUM(H46:H55)+SUM(H34:H43)+J91</f>
        <v>7.5493794523324738</v>
      </c>
      <c r="K97" s="815"/>
      <c r="L97" s="326"/>
      <c r="M97" s="326">
        <f>M81+SUM(J46:J55)+SUM(J34:J43)+M91</f>
        <v>7.5493794523324738</v>
      </c>
      <c r="N97" s="815"/>
      <c r="O97" s="326"/>
      <c r="P97" s="326">
        <f>P81+SUM(M46:M55)+SUM(M34:M43)+P91</f>
        <v>7.5493794523324738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7.5493794523324738</v>
      </c>
      <c r="I99" s="360"/>
      <c r="J99" s="865">
        <f>SUM(J95:J98)</f>
        <v>7.7043924934420307</v>
      </c>
      <c r="K99" s="817"/>
      <c r="L99" s="360"/>
      <c r="M99" s="360">
        <f>SUM(M95:M98)</f>
        <v>15.146000588984606</v>
      </c>
      <c r="N99" s="817"/>
      <c r="O99" s="360"/>
      <c r="P99" s="360">
        <f>SUM(P95:P98)</f>
        <v>22.648138356997421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2015-04-23T13:19:45Z</dcterms:modified>
</cp:coreProperties>
</file>