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G87" s="1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77" l="1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<sst xmlns="http://schemas.openxmlformats.org/spreadsheetml/2006/main" count="3066" uniqueCount="706">
  <si>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</si>
  <si>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</si>
  <si>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</si>
  <si>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</si>
  <si>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</si>
  <si>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</si>
  <si>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</si>
  <si>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</si>
  <si>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</si>
  <si>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</si>
  <si>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</si>
  <si>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</si>
  <si>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</si>
  <si>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</si>
  <si>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</si>
  <si>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</si>
  <si>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</si>
  <si>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</si>
  <si>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</si>
  <si>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</si>
  <si>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</si>
  <si>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</si>
  <si>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</si>
  <si>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</si>
  <si>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</si>
  <si>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</si>
  <si>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</si>
  <si>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</si>
  <si>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</si>
  <si>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</si>
  <si>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</si>
  <si>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</si>
  <si>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</si>
  <si>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</si>
  <si>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</si>
  <si>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</si>
  <si>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</si>
  <si>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</si>
  <si>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</si>
  <si>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</si>
  <si>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</si>
  <si>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</si>
  <si>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</si>
  <si>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</si>
  <si>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</si>
  <si>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</si>
  <si>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</si>
  <si>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</si>
  <si>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</si>
  <si>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</si>
  <si>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</si>
  <si>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</si>
  <si>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</si>
  <si>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</si>
  <si>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</si>
  <si>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</si>
  <si>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</si>
  <si>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</si>
  <si>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</si>
  <si>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</si>
  <si>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</si>
  <si>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</si>
  <si>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</si>
  <si>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</si>
  <si>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</si>
  <si>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</si>
  <si>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</si>
  <si>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</si>
  <si>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</si>
  <si>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</si>
  <si>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</si>
  <si>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</si>
  <si>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</si>
  <si>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</si>
  <si>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</si>
  <si>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</si>
  <si>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</si>
  <si>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</si>
  <si>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</si>
  <si>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</si>
  <si>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</si>
  <si>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</si>
  <si>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</si>
  <si>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</si>
  <si>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</si>
  <si>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</si>
  <si>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</si>
  <si>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</si>
  <si>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</si>
  <si>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</si>
  <si>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</si>
  <si>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</si>
  <si>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</si>
  <si>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</si>
  <si>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</si>
  <si>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</si>
  <si>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</si>
  <si>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</si>
  <si>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</si>
  <si>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</si>
  <si>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</si>
  <si>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</si>
  <si>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</si>
  <si>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</si>
  <si>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</si>
  <si>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</si>
  <si>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</si>
  <si>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</si>
  <si>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</si>
  <si>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</si>
  <si>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</si>
  <si>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</si>
  <si>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</si>
  <si>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</si>
  <si>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</si>
  <si>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</si>
  <si>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</si>
  <si>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</si>
  <si>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</si>
  <si>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</si>
  <si>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</si>
  <si>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</si>
  <si>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</si>
  <si>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</si>
  <si>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</si>
  <si>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</si>
  <si>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</si>
  <si>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</si>
  <si>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</si>
  <si>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</si>
  <si>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</si>
  <si>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</si>
  <si>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</si>
  <si>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</si>
  <si>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</si>
  <si>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</si>
  <si>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</si>
  <si>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</si>
  <si>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</si>
  <si>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</si>
  <si>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</si>
  <si>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</si>
  <si>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</si>
  <si>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</si>
  <si>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</si>
  <si>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</si>
  <si>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</si>
  <si>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</si>
  <si>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</si>
  <si>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</si>
  <si>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</si>
  <si>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</si>
  <si>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</si>
  <si>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</si>
  <si>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</si>
  <si>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</si>
  <si>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</si>
  <si>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</si>
  <si>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</si>
  <si>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</si>
  <si>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</si>
  <si>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</si>
  <si>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</si>
  <si>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</si>
  <si>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</si>
  <si>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</si>
  <si>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</si>
  <si>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</si>
  <si>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</si>
  <si>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</si>
  <si>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</si>
  <si>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</si>
  <si>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</si>
  <si>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</si>
  <si>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</si>
  <si>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</si>
  <si>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</si>
  <si>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</si>
  <si>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</si>
  <si>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</si>
  <si>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</si>
  <si>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</si>
  <si>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</si>
  <si>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</si>
  <si>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</si>
  <si>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</si>
  <si>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</si>
  <si>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</si>
  <si>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</si>
  <si>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</si>
  <si>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</si>
  <si>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</si>
  <si>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</si>
  <si>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</si>
  <si>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</si>
  <si>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</si>
  <si>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</si>
  <si>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</si>
  <si>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</si>
  <si>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</si>
  <si>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</si>
  <si>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</si>
  <si>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</si>
  <si>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</si>
  <si>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</si>
  <si>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</si>
  <si>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</si>
  <si>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</si>
  <si>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</si>
  <si>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</si>
  <si>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</si>
  <si>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</si>
  <si>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</si>
  <si>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</si>
  <si>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</si>
  <si>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</si>
  <si>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</si>
  <si>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</si>
  <si>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</si>
  <si>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</si>
  <si>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</si>
  <si>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</si>
  <si>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</si>
  <si>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</si>
  <si>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</si>
  <si>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</si>
  <si>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</si>
  <si>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</si>
  <si>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</si>
  <si>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</si>
  <si>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</si>
  <si>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</si>
  <si>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</si>
  <si>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</si>
  <si>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</si>
  <si>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</si>
  <si>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</si>
  <si>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</si>
  <si>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</si>
  <si>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</si>
  <si>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</si>
  <si>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</si>
  <si>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</si>
  <si>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</si>
  <si>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</si>
  <si>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</si>
  <si>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</si>
  <si>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</si>
  <si>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</si>
  <si>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</si>
  <si>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</si>
  <si>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</si>
  <si>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</si>
  <si>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</si>
  <si>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</si>
  <si>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</si>
  <si>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</si>
  <si>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</si>
  <si>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</si>
  <si>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</si>
  <si>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</si>
  <si>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</si>
  <si>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</si>
  <si>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</si>
  <si>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</si>
  <si>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</si>
  <si>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</si>
  <si>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</si>
  <si>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</si>
  <si>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</si>
  <si>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</si>
  <si>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</si>
  <si>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</si>
  <si>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</si>
  <si>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</si>
  <si>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</si>
  <si>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</si>
  <si>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</si>
  <si>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</si>
  <si>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</si>
  <si>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</si>
  <si>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</si>
  <si>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</si>
  <si>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</si>
  <si>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</si>
  <si>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</si>
  <si>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</si>
  <si>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</si>
  <si>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</si>
  <si>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</si>
  <si>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</si>
  <si>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</si>
  <si>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</si>
  <si>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</si>
  <si>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</si>
  <si>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</si>
  <si>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</si>
  <si>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</si>
  <si>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</si>
  <si>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</si>
  <si>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</si>
  <si>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</si>
  <si>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</si>
  <si>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</si>
  <si>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</si>
  <si>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</si>
  <si>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</si>
  <si>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</si>
  <si>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</si>
  <si>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</si>
  <si>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</si>
  <si>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</si>
  <si>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</si>
  <si>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</si>
  <si>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</si>
  <si>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</si>
  <si>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</si>
  <si>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</si>
  <si>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</si>
  <si>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</si>
  <si>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</si>
  <si>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</si>
  <si>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</si>
  <si>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</si>
  <si>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</si>
  <si>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</si>
  <si>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</si>
  <si>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</si>
  <si>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</si>
  <si>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</si>
  <si>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</si>
  <si>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</si>
  <si>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</si>
  <si>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</si>
  <si>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</si>
  <si>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</si>
  <si>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</si>
  <si>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</si>
  <si>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</si>
  <si>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</si>
  <si>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</si>
  <si>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</si>
  <si>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</si>
  <si>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</si>
  <si>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</si>
  <si>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</si>
  <si>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</si>
  <si>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</si>
  <si>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</si>
  <si>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</si>
  <si>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</si>
  <si>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</si>
  <si>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</si>
  <si>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</si>
  <si>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</si>
  <si>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</si>
  <si>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</si>
  <si>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</si>
  <si>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</si>
  <si>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</si>
  <si>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</si>
  <si>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</si>
  <si>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</si>
  <si>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</si>
  <si>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</si>
  <si>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</si>
  <si>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</si>
  <si>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</si>
  <si>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</si>
  <si>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</si>
  <si>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</si>
  <si>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</si>
  <si>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</si>
  <si>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</si>
  <si>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</si>
  <si>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</si>
  <si>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</si>
  <si>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</si>
  <si>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</si>
  <si>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</si>
  <si>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</si>
  <si>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</si>
  <si>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</si>
  <si>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</si>
  <si>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</si>
  <si>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</si>
  <si>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</si>
  <si>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</si>
  <si>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</si>
  <si>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</si>
  <si>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</si>
  <si>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</si>
  <si>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</si>
  <si>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</si>
  <si>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</si>
  <si>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</si>
  <si>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</si>
  <si>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</si>
  <si>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</si>
  <si>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</si>
  <si>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</si>
  <si>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</si>
  <si>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</si>
  <si>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</si>
  <si>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</si>
  <si>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</si>
  <si>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</si>
  <si>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</si>
  <si>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</si>
  <si>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</si>
  <si>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</si>
  <si>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</si>
  <si>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</si>
  <si>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</si>
  <si>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</si>
  <si>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</si>
  <si>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</si>
  <si>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</si>
  <si>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</si>
  <si>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</si>
  <si>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</si>
  <si>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</si>
  <si>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</si>
  <si>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</si>
  <si>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</si>
  <si>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</si>
  <si>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</si>
  <si>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</si>
  <si>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</si>
  <si>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</si>
  <si>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</si>
  <si>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</si>
  <si>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</si>
  <si>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</si>
  <si>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</si>
  <si>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</si>
  <si>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</si>
  <si>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</si>
  <si>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</si>
  <si>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</si>
  <si>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</si>
  <si>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</si>
  <si>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</si>
  <si>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</si>
  <si>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</si>
  <si>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</si>
  <si>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</si>
  <si>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</si>
  <si>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</si>
  <si>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</si>
  <si>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</si>
  <si>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</si>
  <si>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</si>
  <si>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</si>
  <si>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</si>
  <si>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</si>
  <si>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</si>
  <si>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</si>
  <si>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</si>
  <si>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</si>
  <si>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</si>
  <si>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</si>
  <si>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</si>
  <si>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</si>
  <si>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</si>
  <si>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</si>
  <si>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</si>
  <si>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</si>
  <si>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</si>
  <si>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</si>
  <si>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</si>
  <si>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</si>
  <si>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</si>
  <si>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</si>
  <si>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</si>
  <si>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</si>
  <si>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</si>
  <si>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</si>
  <si>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</si>
  <si>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</si>
  <si>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</si>
  <si>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</si>
  <si>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</si>
  <si>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</si>
  <si>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</si>
  <si>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</si>
  <si>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</si>
  <si>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</si>
  <si>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</si>
  <si>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</si>
  <si>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</si>
  <si>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</si>
  <si>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</si>
  <si>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</si>
  <si>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</si>
  <si>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</si>
  <si>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</si>
  <si>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</si>
  <si>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</si>
  <si>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</si>
  <si>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</si>
  <si>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</si>
  <si>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</si>
  <si>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</si>
  <si>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</si>
  <si>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</si>
  <si>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</si>
  <si>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</si>
  <si>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</si>
  <si>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</si>
  <si>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</si>
  <si>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</si>
  <si>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</si>
  <si>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</si>
  <si>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</si>
  <si>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</si>
  <si>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</si>
  <si>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</si>
  <si>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</si>
  <si>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</si>
  <si>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</si>
  <si>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</si>
  <si>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</si>
  <si>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</si>
  <si>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</si>
  <si>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</si>
  <si>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</si>
  <si>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</si>
  <si>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</si>
  <si>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</si>
  <si>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</si>
  <si>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</si>
  <si>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</si>
  <si>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</si>
  <si>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</si>
  <si>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</si>
  <si>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</si>
  <si>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</si>
  <si>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</si>
  <si>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</si>
  <si>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</si>
  <si>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</si>
  <si>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</si>
  <si>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</si>
  <si>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</si>
  <si>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</si>
  <si>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</si>
  <si>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</si>
  <si>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</si>
  <si>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</si>
  <si>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</si>
  <si>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</si>
  <si>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</si>
  <si>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</si>
  <si>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</si>
  <si>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</si>
  <si>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</si>
  <si>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</si>
  <si>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</si>
  <si>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</si>
  <si>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</si>
  <si>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</si>
  <si>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</si>
  <si>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</si>
  <si>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</si>
  <si>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</si>
  <si>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</si>
  <si>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</si>
  <si>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</si>
  <si>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</si>
  <si>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</si>
  <si>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</si>
  <si>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</si>
  <si>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</si>
  <si>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</si>
  <si>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</si>
  <si>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</si>
  <si>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</si>
  <si>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</si>
  <si>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</si>
  <si>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</si>
  <si>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</si>
  <si>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</si>
  <si>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</si>
  <si>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</si>
  <si>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</si>
  <si>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</si>
  <si>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</si>
  <si>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</si>
  <si>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</si>
  <si>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</si>
  <si>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</si>
  <si>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</si>
  <si>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</si>
  <si>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</si>
  <si>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</si>
  <si>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</si>
  <si>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</si>
  <si>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</si>
  <si>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</si>
  <si>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</si>
  <si>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</si>
  <si>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</si>
  <si>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</si>
  <si>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</si>
  <si>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</si>
  <si>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</si>
  <si>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</si>
  <si>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</si>
  <si>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</si>
  <si>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</si>
  <si>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</si>
  <si>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</si>
  <si>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</si>
  <si>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</si>
  <si>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</si>
  <si>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</si>
  <si>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</si>
  <si>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</si>
  <si>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</si>
  <si>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</si>
  <si>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</si>
  <si>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</si>
  <si>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</si>
  <si>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</si>
  <si>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</si>
  <si>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</si>
  <si>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</si>
  <si>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</si>
  <si>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</si>
  <si>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</si>
  <si>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</si>
  <si>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</si>
  <si>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</si>
  <si>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</si>
  <si>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</si>
  <si>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</si>
  <si>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</si>
  <si>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</si>
  <si>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</si>
  <si>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</si>
  <si>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</si>
  <si>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</si>
  <si>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</si>
  <si>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</si>
  <si>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</si>
  <si>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</si>
  <si>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</si>
  <si>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</si>
  <si>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</si>
  <si>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</si>
  <si>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</si>
  <si>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</si>
  <si>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</si>
  <si>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</si>
  <si>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</si>
  <si>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</si>
  <si>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</si>
  <si>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</si>
  <si>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</si>
  <si>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</si>
  <si>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</si>
  <si>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</si>
  <si>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</si>
  <si>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</si>
  <si>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</si>
  <si>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</si>
  <si>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</si>
  <si>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</si>
  <si>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</si>
  <si>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</si>
  <si>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</si>
  <si>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</si>
  <si>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</si>
  <si>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</si>
  <si>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</si>
  <si>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</si>
  <si>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</si>
  <si>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</si>
  <si>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</si>
  <si>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</si>
  <si>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</si>
  <si>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</si>
  <si>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</si>
  <si>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</si>
  <si>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</si>
  <si>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</si>
  <si>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</si>
  <si>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</si>
  <si>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</si>
  <si>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</si>
  <si>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</si>
  <si>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</si>
  <si>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</si>
  <si>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</si>
  <si>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</si>
  <si>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</si>
  <si>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</si>
  <si>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</si>
  <si>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</si>
  <si>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b</t>
  </si>
  <si>
    <t>r</t>
  </si>
  <si>
    <t>d</t>
  </si>
  <si>
    <t>SP2510</t>
  </si>
  <si>
    <t>SP2510  -  D1</t>
  </si>
  <si>
    <t>USE NET PROD RATE FOR D1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</si>
</sst>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21" borderId="0" xfId="0" applyFill="1"/>
    <xf numFmtId="1" fontId="0" fillId="21" borderId="17" xfId="0" applyNumberFormat="1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25" zoomScale="90" zoomScaleNormal="90" workbookViewId="0">
      <selection activeCell="N39" sqref="N3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5" t="s">
        <v>704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SP2510  -  D1</v>
      </c>
      <c r="Q5" s="348"/>
      <c r="R5" s="226"/>
      <c r="S5" s="226"/>
      <c r="T5" s="226"/>
      <c r="U5" s="349" t="s">
        <v>16</v>
      </c>
      <c r="V5" s="923">
        <f ca="1" xml:space="preserve"> TODAY()</f>
        <v>41754</v>
      </c>
      <c r="W5" s="158"/>
      <c r="X5" s="158"/>
      <c r="Y5" s="158"/>
    </row>
    <row r="6" spans="1:29" ht="18.75" thickBot="1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83" t="s">
        <v>317</v>
      </c>
      <c r="C8" s="985" t="s">
        <v>700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285">
        <v>0.81</v>
      </c>
      <c r="P13" s="158"/>
      <c r="Q13" s="967" t="s">
        <v>312</v>
      </c>
      <c r="R13" s="966"/>
      <c r="S13" s="982">
        <f>+C20</f>
        <v>0.40625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83" t="s">
        <v>306</v>
      </c>
      <c r="C15" s="985" t="s">
        <v>701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6.2E-2</v>
      </c>
      <c r="P15" s="158"/>
      <c r="Q15" s="967" t="s">
        <v>308</v>
      </c>
      <c r="R15" s="966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516.02680228298618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5.7303018156866914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0.89200000000000013</v>
      </c>
      <c r="P18" s="158"/>
      <c r="Q18" s="967" t="s">
        <v>302</v>
      </c>
      <c r="R18" s="968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0.40625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2.3419326179442625E-2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154.42275564934494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692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0.47752515130722428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0.90984000000000009</v>
      </c>
      <c r="P22" s="158"/>
      <c r="Q22" s="967" t="s">
        <v>296</v>
      </c>
      <c r="R22" s="968"/>
      <c r="S22" s="968"/>
      <c r="T22" s="203">
        <f>IF(S20="",,S20 - 1)</f>
        <v>153.42275564934494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5.7303018156866914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292</v>
      </c>
      <c r="M24" s="981"/>
      <c r="N24" s="981"/>
      <c r="O24" s="921">
        <f>IF(ISERROR(S17/T22),,S17/T22)</f>
        <v>3.7349751615618029E-2</v>
      </c>
      <c r="P24" s="243" t="s">
        <v>22</v>
      </c>
      <c r="Q24" s="956" t="s">
        <v>693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684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85" t="s">
        <v>702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20" t="s">
        <v>703</v>
      </c>
      <c r="N30" s="920"/>
      <c r="O30" s="924">
        <v>7.4099999999999999E-3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2">
        <f>O24-O30</f>
        <v>2.9939751615618029E-2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86"/>
      <c r="D34" s="1025"/>
      <c r="E34" s="157"/>
      <c r="F34" s="307">
        <v>47</v>
      </c>
      <c r="G34" s="1007" t="s">
        <v>686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5"/>
      <c r="U35" s="925"/>
      <c r="V35" s="926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283">
        <v>5.2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692.30769230769226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1059">
        <f>T37*0.9</f>
        <v>623.07692307692309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R39" s="1058" t="s">
        <v>705</v>
      </c>
      <c r="S39" s="1058"/>
      <c r="T39" s="10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5</v>
      </c>
      <c r="P44" s="214"/>
      <c r="Q44" s="967" t="s">
        <v>269</v>
      </c>
      <c r="R44" s="966"/>
      <c r="S44" s="215">
        <f>T22*O44</f>
        <v>767.11377824672468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154.42275564934494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690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4984.6153846153848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153.42275564934494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5.4978827469478677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79.262929537366546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82.468241204218018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3.7349751615618029E-2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687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10.384615384615385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7.8434478392797866E-2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688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397.53175879578197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4128.2144182638895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689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516.02680228298618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6.4054824020784926E-2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27" t="s">
        <v>248</v>
      </c>
      <c r="M54" s="1028"/>
      <c r="N54" s="1028"/>
      <c r="O54" s="1029"/>
      <c r="P54" s="963">
        <f>U52</f>
        <v>516.02680228298618</v>
      </c>
      <c r="Q54" s="964"/>
      <c r="R54" s="158"/>
      <c r="S54" s="323" t="s">
        <v>247</v>
      </c>
      <c r="T54" s="324"/>
      <c r="U54" s="324"/>
      <c r="V54" s="347">
        <f>O24</f>
        <v>3.7349751615618029E-2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2.3419326179442625E-2</v>
      </c>
      <c r="L56" s="1027" t="s">
        <v>244</v>
      </c>
      <c r="M56" s="1028"/>
      <c r="N56" s="1028"/>
      <c r="O56" s="1029"/>
      <c r="P56" s="1030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3" t="s">
        <v>349</v>
      </c>
      <c r="M59" s="1035"/>
      <c r="N59"/>
      <c r="O59" s="1033" t="s">
        <v>351</v>
      </c>
      <c r="P59" s="1035"/>
      <c r="Q59"/>
      <c r="R59" s="1033" t="s">
        <v>328</v>
      </c>
      <c r="S59" s="1034"/>
      <c r="T59" s="1034"/>
      <c r="U59" s="1035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2.6144826130932618E-2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1.4379654372012942E-2</v>
      </c>
      <c r="E62" s="146"/>
      <c r="F62" s="304">
        <v>68</v>
      </c>
      <c r="G62" s="180" t="s">
        <v>231</v>
      </c>
      <c r="H62" s="182"/>
      <c r="I62" s="181">
        <f>SUM(I53:I61)</f>
        <v>0.1060794919068182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1.1398991419378536E-2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6.4054824020784926E-2</v>
      </c>
      <c r="E64" s="146"/>
      <c r="F64" s="165">
        <v>70</v>
      </c>
      <c r="G64" s="167" t="s">
        <v>352</v>
      </c>
      <c r="H64" s="166"/>
      <c r="I64" s="162">
        <f>+I63+I62</f>
        <v>0.11747848332619673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31" t="s">
        <v>335</v>
      </c>
      <c r="M73" s="1032"/>
      <c r="N73" s="150"/>
      <c r="O73" s="1031" t="s">
        <v>334</v>
      </c>
      <c r="P73" s="1032"/>
      <c r="R73" s="1033" t="s">
        <v>333</v>
      </c>
      <c r="S73" s="1034"/>
      <c r="T73" s="1035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1"/>
      <c r="C31" s="1024"/>
      <c r="D31" s="105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27" t="s">
        <v>248</v>
      </c>
      <c r="M50" s="1028"/>
      <c r="N50" s="1028"/>
      <c r="O50" s="1029"/>
      <c r="P50" s="1030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27" t="s">
        <v>244</v>
      </c>
      <c r="M52" s="1028"/>
      <c r="N52" s="1028"/>
      <c r="O52" s="1029"/>
      <c r="P52" s="1030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3" t="s">
        <v>349</v>
      </c>
      <c r="M55" s="1035"/>
      <c r="N55"/>
      <c r="O55" s="1033" t="s">
        <v>351</v>
      </c>
      <c r="P55" s="1035"/>
      <c r="Q55"/>
      <c r="R55" s="1033" t="s">
        <v>328</v>
      </c>
      <c r="S55" s="1034"/>
      <c r="T55" s="1034"/>
      <c r="U55" s="1035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3" t="s">
        <v>335</v>
      </c>
      <c r="M66" s="1035"/>
      <c r="N66"/>
      <c r="O66" s="1056" t="s">
        <v>334</v>
      </c>
      <c r="P66" s="1057"/>
      <c r="Q66"/>
      <c r="R66" s="1033" t="s">
        <v>333</v>
      </c>
      <c r="S66" s="1034"/>
      <c r="T66" s="103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3" t="s">
        <v>329</v>
      </c>
      <c r="M76" s="103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7.8670208636169539E-2</v>
      </c>
      <c r="F23" s="120">
        <f>E23</f>
        <v>7.8670208636169539E-2</v>
      </c>
    </row>
    <row r="24" spans="2:28">
      <c r="B24" s="115" t="s">
        <v>44</v>
      </c>
      <c r="C24" s="108"/>
      <c r="D24" s="111"/>
      <c r="E24" s="111">
        <f>Assembly!H96</f>
        <v>2.6509282370647758E-2</v>
      </c>
      <c r="F24" s="120">
        <f>E24</f>
        <v>2.6509282370647758E-2</v>
      </c>
    </row>
    <row r="25" spans="2:28">
      <c r="B25" s="121" t="s">
        <v>40</v>
      </c>
      <c r="C25" s="108"/>
      <c r="D25" s="361"/>
      <c r="E25" s="122">
        <f>Assembly!H97</f>
        <v>1.2298992319379436E-2</v>
      </c>
      <c r="F25" s="123">
        <f>E25-Assembly!H85-Assembly!H86-Assembly!H88-Assembly!H89-'Machined Part #1'!I54-'Machined Part #1'!I58-'Pacific Quote #2'!I50-'Pacific Quote #2'!I54-'Pacific Quote #3'!I50-'Pacific Quote #3'!I54</f>
        <v>1.1398991419378536E-2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-0.11747848332619673</v>
      </c>
      <c r="F26" s="120">
        <f>F22-F23-F24-F25</f>
        <v>-0.11657848242619584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-0.11747848332619673</v>
      </c>
      <c r="F28" s="120">
        <f>F26-F27</f>
        <v>-0.11657848242619584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7.8670208636169539E-2</v>
      </c>
      <c r="F34" s="396">
        <f>'Machined Part #1'!I55+'Machined Part #1'!I56+'Machined Part #1'!I57</f>
        <v>2.6509282370647758E-2</v>
      </c>
      <c r="G34" s="469">
        <f>'Machined Part #1'!I63+'Machined Part #1'!I54+'Machined Part #1'!I58</f>
        <v>1.2298992319379436E-2</v>
      </c>
      <c r="H34" s="327">
        <f>'Machined Part #1'!I64</f>
        <v>0.11747848332619673</v>
      </c>
      <c r="I34" s="327"/>
      <c r="J34" s="845">
        <f t="shared" ref="J34:J43" si="1">$H34</f>
        <v>0.11747848332619673</v>
      </c>
      <c r="K34" s="813"/>
      <c r="L34" s="327"/>
      <c r="M34" s="327">
        <f t="shared" ref="M34:M43" si="2">$H34</f>
        <v>0.11747848332619673</v>
      </c>
      <c r="N34" s="813"/>
      <c r="O34" s="327"/>
      <c r="P34" s="327">
        <f t="shared" ref="P34:P43" si="3">$H34</f>
        <v>0.11747848332619673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0.11747848332619673</v>
      </c>
      <c r="I44" s="468"/>
      <c r="J44" s="848">
        <f>SUM(J34:J43)</f>
        <v>0.11747848332619673</v>
      </c>
      <c r="K44" s="815"/>
      <c r="L44" s="468"/>
      <c r="M44" s="468">
        <f>SUM(M34:M43)</f>
        <v>0.11747848332619673</v>
      </c>
      <c r="N44" s="815"/>
      <c r="O44" s="468"/>
      <c r="P44" s="468">
        <f>SUM(P34:P43)</f>
        <v>0.11747848332619673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7.8670208636169539E-2</v>
      </c>
      <c r="I95" s="479"/>
      <c r="J95" s="863">
        <f>J65+SUM(F46:F55)+SUM(F34:F43)+J32</f>
        <v>2.6509282370647758E-2</v>
      </c>
      <c r="K95" s="818"/>
      <c r="L95" s="479"/>
      <c r="M95" s="479">
        <f>M65+SUM(G46:G55)+SUM(G34:G43)+M32</f>
        <v>1.2298992319379436E-2</v>
      </c>
      <c r="N95" s="818"/>
      <c r="O95" s="479"/>
      <c r="P95" s="479">
        <f>P65+SUM(H46:H55)+SUM(H34:H43)+P32</f>
        <v>0.11747848332619673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2.6509282370647758E-2</v>
      </c>
      <c r="I96" s="398"/>
      <c r="J96" s="864">
        <f>J80+SUM(G46:G55)+SUM(G34:G43)</f>
        <v>1.2298992319379436E-2</v>
      </c>
      <c r="K96" s="824"/>
      <c r="L96" s="398"/>
      <c r="M96" s="398">
        <f>M80+SUM(H46:H55)+SUM(H34:H43)</f>
        <v>0.11747848332619673</v>
      </c>
      <c r="N96" s="824"/>
      <c r="O96" s="398"/>
      <c r="P96" s="398">
        <f>P80+SUM(J46:J55)+SUM(J34:J43)</f>
        <v>0.11747848332619673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1.2298992319379436E-2</v>
      </c>
      <c r="I97" s="326"/>
      <c r="J97" s="865">
        <f>J81+SUM(H46:H55)+SUM(H34:H43)+J91</f>
        <v>0.11747848332619673</v>
      </c>
      <c r="K97" s="817"/>
      <c r="L97" s="326"/>
      <c r="M97" s="326">
        <f>M81+SUM(J46:J55)+SUM(J34:J43)+M91</f>
        <v>0.11747848332619673</v>
      </c>
      <c r="N97" s="817"/>
      <c r="O97" s="326"/>
      <c r="P97" s="326">
        <f>P81+SUM(M46:M55)+SUM(M34:M43)+P91</f>
        <v>0.11747848332619673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0.11747848332619673</v>
      </c>
      <c r="I99" s="360"/>
      <c r="J99" s="867">
        <f>SUM(J95:J98)</f>
        <v>0.15628675801622394</v>
      </c>
      <c r="K99" s="819"/>
      <c r="L99" s="360"/>
      <c r="M99" s="360">
        <f>SUM(M95:M98)</f>
        <v>0.24725595897177291</v>
      </c>
      <c r="N99" s="819"/>
      <c r="O99" s="360"/>
      <c r="P99" s="360">
        <f>SUM(P95:P98)</f>
        <v>0.35243544997859022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2014-04-25T14:00:12Z</dcterms:modified>
</cp:coreProperties>
</file>