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<sst xmlns="http://schemas.openxmlformats.org/spreadsheetml/2006/main" count="3065" uniqueCount="702">
  <si>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</si>
  <si>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</si>
  <si>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</si>
  <si>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</si>
  <si>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</si>
  <si>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</si>
  <si>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</si>
  <si>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</si>
  <si>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</si>
  <si>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</si>
  <si>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</si>
  <si>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</si>
  <si>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</si>
  <si>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</si>
  <si>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</si>
  <si>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</si>
  <si>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</si>
  <si>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</si>
  <si>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</si>
  <si>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</si>
  <si>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</si>
  <si>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</si>
  <si>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</si>
  <si>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</si>
  <si>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</si>
  <si>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</si>
  <si>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</si>
  <si>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</si>
  <si>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</si>
  <si>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</si>
  <si>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</si>
  <si>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</si>
  <si>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</si>
  <si>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</si>
  <si>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</si>
  <si>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</si>
  <si>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</si>
  <si>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</si>
  <si>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</si>
  <si>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</si>
  <si>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</si>
  <si>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</si>
  <si>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</si>
  <si>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</si>
  <si>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</si>
  <si>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</si>
  <si>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</si>
  <si>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</si>
  <si>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</si>
  <si>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</si>
  <si>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</si>
  <si>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</si>
  <si>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</si>
  <si>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</si>
  <si>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</si>
  <si>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</si>
  <si>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</si>
  <si>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</si>
  <si>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</si>
  <si>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</si>
  <si>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</si>
  <si>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</si>
  <si>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</si>
  <si>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</si>
  <si>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</si>
  <si>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</si>
  <si>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</si>
  <si>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</si>
  <si>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</si>
  <si>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</si>
  <si>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</si>
  <si>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</si>
  <si>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</si>
  <si>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</si>
  <si>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</si>
  <si>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</si>
  <si>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</si>
  <si>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</si>
  <si>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</si>
  <si>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</si>
  <si>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</si>
  <si>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</si>
  <si>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</si>
  <si>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</si>
  <si>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</si>
  <si>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</si>
  <si>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</si>
  <si>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</si>
  <si>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</si>
  <si>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</si>
  <si>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</si>
  <si>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</si>
  <si>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</si>
  <si>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</si>
  <si>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</si>
  <si>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</si>
  <si>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</si>
  <si>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</si>
  <si>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</si>
  <si>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</si>
  <si>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</si>
  <si>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</si>
  <si>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</si>
  <si>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</si>
  <si>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</si>
  <si>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</si>
  <si>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</si>
  <si>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</si>
  <si>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</si>
  <si>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</si>
  <si>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</si>
  <si>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</si>
  <si>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</si>
  <si>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</si>
  <si>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</si>
  <si>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</si>
  <si>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</si>
  <si>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</si>
  <si>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</si>
  <si>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</si>
  <si>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</si>
  <si>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</si>
  <si>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</si>
  <si>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</si>
  <si>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</si>
  <si>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</si>
  <si>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</si>
  <si>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</si>
  <si>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</si>
  <si>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</si>
  <si>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</si>
  <si>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</si>
  <si>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</si>
  <si>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</si>
  <si>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</si>
  <si>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</si>
  <si>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</si>
  <si>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</si>
  <si>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</si>
  <si>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</si>
  <si>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</si>
  <si>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</si>
  <si>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</si>
  <si>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</si>
  <si>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</si>
  <si>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</si>
  <si>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</si>
  <si>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</si>
  <si>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</si>
  <si>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</si>
  <si>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</si>
  <si>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</si>
  <si>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</si>
  <si>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</si>
  <si>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</si>
  <si>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</si>
  <si>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</si>
  <si>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</si>
  <si>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</si>
  <si>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</si>
  <si>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</si>
  <si>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</si>
  <si>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</si>
  <si>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</si>
  <si>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</si>
  <si>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</si>
  <si>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</si>
  <si>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</si>
  <si>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</si>
  <si>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</si>
  <si>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</si>
  <si>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</si>
  <si>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</si>
  <si>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</si>
  <si>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</si>
  <si>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</si>
  <si>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</si>
  <si>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</si>
  <si>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</si>
  <si>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</si>
  <si>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</si>
  <si>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</si>
  <si>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</si>
  <si>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</si>
  <si>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</si>
  <si>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</si>
  <si>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</si>
  <si>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</si>
  <si>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</si>
  <si>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</si>
  <si>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</si>
  <si>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</si>
  <si>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</si>
  <si>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</si>
  <si>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</si>
  <si>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</si>
  <si>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</si>
  <si>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</si>
  <si>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</si>
  <si>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</si>
  <si>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</si>
  <si>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</si>
  <si>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</si>
  <si>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</si>
  <si>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</si>
  <si>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</si>
  <si>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</si>
  <si>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</si>
  <si>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</si>
  <si>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</si>
  <si>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</si>
  <si>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</si>
  <si>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</si>
  <si>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</si>
  <si>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</si>
  <si>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</si>
  <si>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</si>
  <si>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</si>
  <si>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</si>
  <si>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</si>
  <si>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</si>
  <si>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</si>
  <si>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</si>
  <si>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</si>
  <si>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</si>
  <si>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</si>
  <si>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</si>
  <si>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</si>
  <si>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</si>
  <si>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</si>
  <si>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</si>
  <si>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</si>
  <si>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</si>
  <si>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</si>
  <si>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</si>
  <si>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</si>
  <si>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</si>
  <si>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</si>
  <si>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</si>
  <si>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</si>
  <si>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</si>
  <si>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</si>
  <si>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</si>
  <si>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</si>
  <si>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</si>
  <si>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</si>
  <si>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</si>
  <si>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</si>
  <si>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</si>
  <si>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</si>
  <si>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</si>
  <si>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</si>
  <si>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</si>
  <si>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</si>
  <si>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</si>
  <si>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</si>
  <si>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</si>
  <si>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</si>
  <si>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</si>
  <si>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</si>
  <si>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</si>
  <si>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</si>
  <si>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</si>
  <si>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</si>
  <si>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</si>
  <si>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</si>
  <si>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</si>
  <si>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</si>
  <si>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</si>
  <si>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</si>
  <si>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</si>
  <si>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</si>
  <si>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</si>
  <si>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</si>
  <si>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</si>
  <si>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</si>
  <si>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</si>
  <si>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</si>
  <si>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</si>
  <si>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</si>
  <si>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</si>
  <si>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</si>
  <si>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</si>
  <si>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</si>
  <si>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</si>
  <si>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</si>
  <si>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</si>
  <si>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</si>
  <si>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</si>
  <si>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</si>
  <si>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</si>
  <si>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</si>
  <si>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</si>
  <si>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</si>
  <si>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</si>
  <si>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</si>
  <si>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</si>
  <si>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</si>
  <si>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</si>
  <si>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</si>
  <si>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</si>
  <si>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</si>
  <si>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</si>
  <si>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</si>
  <si>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</si>
  <si>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</si>
  <si>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</si>
  <si>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</si>
  <si>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</si>
  <si>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</si>
  <si>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</si>
  <si>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</si>
  <si>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</si>
  <si>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</si>
  <si>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</si>
  <si>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</si>
  <si>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</si>
  <si>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</si>
  <si>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</si>
  <si>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</si>
  <si>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</si>
  <si>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</si>
  <si>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</si>
  <si>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</si>
  <si>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</si>
  <si>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</si>
  <si>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</si>
  <si>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</si>
  <si>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</si>
  <si>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</si>
  <si>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</si>
  <si>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</si>
  <si>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</si>
  <si>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</si>
  <si>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</si>
  <si>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</si>
  <si>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</si>
  <si>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</si>
  <si>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</si>
  <si>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</si>
  <si>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</si>
  <si>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</si>
  <si>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</si>
  <si>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</si>
  <si>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</si>
  <si>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</si>
  <si>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</si>
  <si>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</si>
  <si>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</si>
  <si>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</si>
  <si>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</si>
  <si>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</si>
  <si>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</si>
  <si>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</si>
  <si>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</si>
  <si>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</si>
  <si>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</si>
  <si>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</si>
  <si>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</si>
  <si>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</si>
  <si>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</si>
  <si>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</si>
  <si>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</si>
  <si>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</si>
  <si>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</si>
  <si>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</si>
  <si>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</si>
  <si>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</si>
  <si>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</si>
  <si>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</si>
  <si>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</si>
  <si>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</si>
  <si>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</si>
  <si>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</si>
  <si>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</si>
  <si>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</si>
  <si>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</si>
  <si>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</si>
  <si>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</si>
  <si>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</si>
  <si>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</si>
  <si>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</si>
  <si>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</si>
  <si>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</si>
  <si>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</si>
  <si>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</si>
  <si>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</si>
  <si>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</si>
  <si>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</si>
  <si>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</si>
  <si>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</si>
  <si>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</si>
  <si>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</si>
  <si>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</si>
  <si>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</si>
  <si>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</si>
  <si>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</si>
  <si>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</si>
  <si>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</si>
  <si>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</si>
  <si>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</si>
  <si>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</si>
  <si>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</si>
  <si>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</si>
  <si>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</si>
  <si>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</si>
  <si>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</si>
  <si>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</si>
  <si>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</si>
  <si>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</si>
  <si>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</si>
  <si>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</si>
  <si>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</si>
  <si>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</si>
  <si>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</si>
  <si>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</si>
  <si>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</si>
  <si>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</si>
  <si>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</si>
  <si>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</si>
  <si>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</si>
  <si>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</si>
  <si>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</si>
  <si>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</si>
  <si>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</si>
  <si>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</si>
  <si>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</si>
  <si>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</si>
  <si>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</si>
  <si>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</si>
  <si>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</si>
  <si>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</si>
  <si>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</si>
  <si>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</si>
  <si>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</si>
  <si>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</si>
  <si>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</si>
  <si>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</si>
  <si>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</si>
  <si>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</si>
  <si>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</si>
  <si>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</si>
  <si>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</si>
  <si>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</si>
  <si>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</si>
  <si>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</si>
  <si>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</si>
  <si>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</si>
  <si>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</si>
  <si>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</si>
  <si>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</si>
  <si>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</si>
  <si>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</si>
  <si>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</si>
  <si>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</si>
  <si>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</si>
  <si>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</si>
  <si>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</si>
  <si>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</si>
  <si>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</si>
  <si>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</si>
  <si>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</si>
  <si>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</si>
  <si>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</si>
  <si>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</si>
  <si>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</si>
  <si>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</si>
  <si>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</si>
  <si>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</si>
  <si>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</si>
  <si>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</si>
  <si>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</si>
  <si>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</si>
  <si>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</si>
  <si>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</si>
  <si>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</si>
  <si>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</si>
  <si>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</si>
  <si>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</si>
  <si>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</si>
  <si>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</si>
  <si>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</si>
  <si>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</si>
  <si>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</si>
  <si>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</si>
  <si>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</si>
  <si>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</si>
  <si>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</si>
  <si>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</si>
  <si>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</si>
  <si>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</si>
  <si>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</si>
  <si>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</si>
  <si>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</si>
  <si>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</si>
  <si>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</si>
  <si>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</si>
  <si>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</si>
  <si>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</si>
  <si>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</si>
  <si>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</si>
  <si>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</si>
  <si>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</si>
  <si>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</si>
  <si>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</si>
  <si>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</si>
  <si>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</si>
  <si>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</si>
  <si>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</si>
  <si>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</si>
  <si>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</si>
  <si>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</si>
  <si>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</si>
  <si>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</si>
  <si>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</si>
  <si>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</si>
  <si>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</si>
  <si>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</si>
  <si>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</si>
  <si>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</si>
  <si>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</si>
  <si>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</si>
  <si>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</si>
  <si>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</si>
  <si>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</si>
  <si>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</si>
  <si>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</si>
  <si>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</si>
  <si>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</si>
  <si>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</si>
  <si>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</si>
  <si>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</si>
  <si>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</si>
  <si>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</si>
  <si>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</si>
  <si>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</si>
  <si>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</si>
  <si>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</si>
  <si>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</si>
  <si>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</si>
  <si>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</si>
  <si>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</si>
  <si>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</si>
  <si>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</si>
  <si>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</si>
  <si>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</si>
  <si>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</si>
  <si>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</si>
  <si>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</si>
  <si>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</si>
  <si>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</si>
  <si>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</si>
  <si>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</si>
  <si>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</si>
  <si>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</si>
  <si>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</si>
  <si>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</si>
  <si>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</si>
  <si>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</si>
  <si>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</si>
  <si>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</si>
  <si>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</si>
  <si>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</si>
  <si>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</si>
  <si>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</si>
  <si>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</si>
  <si>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</si>
  <si>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</si>
  <si>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</si>
  <si>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</si>
  <si>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</si>
  <si>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</si>
  <si>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</si>
  <si>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</si>
  <si>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</si>
  <si>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</si>
  <si>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</si>
  <si>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</si>
  <si>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</si>
  <si>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</si>
  <si>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</si>
  <si>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</si>
  <si>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</si>
  <si>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</si>
  <si>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</si>
  <si>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</si>
  <si>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</si>
  <si>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</si>
  <si>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</si>
  <si>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</si>
  <si>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</si>
  <si>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</si>
  <si>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</si>
  <si>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</si>
  <si>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</si>
  <si>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</si>
  <si>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</si>
  <si>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</si>
  <si>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</si>
  <si>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</si>
  <si>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</si>
  <si>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</si>
  <si>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</si>
  <si>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</si>
  <si>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</si>
  <si>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</si>
  <si>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</si>
  <si>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</si>
  <si>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</si>
  <si>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</si>
  <si>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</si>
  <si>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</si>
  <si>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</si>
  <si>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</si>
  <si>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</si>
  <si>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</si>
  <si>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</si>
  <si>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</si>
  <si>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</si>
  <si>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</si>
  <si>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</si>
  <si>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</si>
  <si>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</si>
  <si>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</si>
  <si>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</si>
  <si>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</si>
  <si>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</si>
  <si>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</si>
  <si>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</si>
  <si>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</si>
  <si>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</si>
  <si>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</si>
  <si>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</si>
  <si>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</si>
  <si>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</si>
  <si>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</si>
  <si>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</si>
  <si>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</si>
  <si>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</si>
  <si>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</si>
  <si>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</si>
  <si>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</si>
  <si>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</si>
  <si>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</si>
  <si>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</si>
  <si>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</si>
  <si>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</si>
  <si>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</si>
  <si>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</si>
  <si>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</si>
  <si>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</si>
  <si>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</si>
  <si>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</si>
  <si>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</si>
  <si>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</si>
  <si>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</si>
  <si>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</si>
  <si>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</si>
  <si>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</si>
  <si>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</si>
  <si>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</si>
  <si>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</si>
  <si>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</si>
  <si>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</si>
  <si>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</si>
  <si>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</si>
  <si>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</si>
  <si>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</si>
  <si>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</si>
  <si>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</si>
  <si>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</si>
  <si>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</si>
  <si>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</si>
  <si>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</si>
  <si>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</si>
  <si>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</si>
  <si>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</si>
  <si>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</si>
  <si>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</si>
  <si>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</si>
  <si>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</si>
  <si>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</si>
  <si>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</si>
  <si>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</si>
  <si>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</si>
  <si>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</si>
  <si>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</si>
  <si>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</si>
  <si>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</si>
  <si>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</si>
  <si>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</si>
  <si>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</si>
  <si>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</si>
  <si>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</si>
  <si>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</si>
  <si>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</si>
  <si>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</si>
  <si>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</si>
  <si>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</si>
  <si>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</si>
  <si>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SV5A19</t>
  </si>
  <si>
    <t>SV5A19 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</si>
</sst>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8" sqref="D8:D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2" t="s">
        <v>701</v>
      </c>
      <c r="D5" s="993"/>
      <c r="E5" s="994"/>
      <c r="F5" s="994"/>
      <c r="G5" s="995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SV5A19   1"</v>
      </c>
      <c r="Q5" s="348"/>
      <c r="R5" s="226"/>
      <c r="S5" s="226"/>
      <c r="T5" s="226"/>
      <c r="U5" s="349" t="s">
        <v>16</v>
      </c>
      <c r="V5" s="921">
        <f ca="1" xml:space="preserve"> TODAY()</f>
        <v>41731</v>
      </c>
      <c r="W5" s="158"/>
      <c r="X5" s="158"/>
      <c r="Y5" s="158"/>
    </row>
    <row r="6" spans="1:29" ht="18.75" thickBot="1">
      <c r="A6" s="954" t="s">
        <v>21</v>
      </c>
      <c r="B6" s="955"/>
      <c r="C6" s="955"/>
      <c r="D6" s="956"/>
      <c r="E6" s="263"/>
      <c r="F6" s="954" t="s">
        <v>320</v>
      </c>
      <c r="G6" s="955"/>
      <c r="H6" s="955"/>
      <c r="I6" s="956"/>
      <c r="J6" s="158"/>
      <c r="K6" s="158"/>
      <c r="L6" s="1001" t="s">
        <v>321</v>
      </c>
      <c r="M6" s="1002"/>
      <c r="N6" s="1002"/>
      <c r="O6" s="1002"/>
      <c r="P6" s="1002"/>
      <c r="Q6" s="1002"/>
      <c r="R6" s="1002"/>
      <c r="S6" s="1002"/>
      <c r="T6" s="1002"/>
      <c r="U6" s="1002"/>
      <c r="V6" s="100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7">
        <v>1</v>
      </c>
      <c r="B8" s="980" t="s">
        <v>317</v>
      </c>
      <c r="C8" s="982" t="s">
        <v>23</v>
      </c>
      <c r="D8" s="984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7"/>
      <c r="B9" s="981"/>
      <c r="C9" s="983"/>
      <c r="D9" s="984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7"/>
      <c r="B10" s="981"/>
      <c r="C10" s="983"/>
      <c r="D10" s="98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7"/>
      <c r="B11" s="981"/>
      <c r="C11" s="983"/>
      <c r="D11" s="984"/>
      <c r="E11" s="204"/>
      <c r="F11" s="444"/>
      <c r="G11" s="200" t="s">
        <v>311</v>
      </c>
      <c r="H11" s="176"/>
      <c r="I11" s="446"/>
      <c r="J11" s="318"/>
      <c r="K11" s="158"/>
      <c r="L11" s="199"/>
      <c r="M11" s="996" t="s">
        <v>314</v>
      </c>
      <c r="N11" s="997"/>
      <c r="O11" s="997"/>
      <c r="P11" s="997"/>
      <c r="Q11" s="99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7"/>
      <c r="B12" s="981"/>
      <c r="C12" s="983"/>
      <c r="D12" s="984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7"/>
      <c r="B13" s="981"/>
      <c r="C13" s="983"/>
      <c r="D13" s="98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2" t="s">
        <v>313</v>
      </c>
      <c r="M13" s="973"/>
      <c r="N13" s="253"/>
      <c r="O13" s="285">
        <v>0.77800000000000002</v>
      </c>
      <c r="P13" s="158"/>
      <c r="Q13" s="964" t="s">
        <v>312</v>
      </c>
      <c r="R13" s="963"/>
      <c r="S13" s="979">
        <f>+C20</f>
        <v>0.875</v>
      </c>
      <c r="T13" s="96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7"/>
      <c r="B14" s="981"/>
      <c r="C14" s="983"/>
      <c r="D14" s="984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7">
        <v>2</v>
      </c>
      <c r="B15" s="980" t="s">
        <v>306</v>
      </c>
      <c r="C15" s="982" t="s">
        <v>343</v>
      </c>
      <c r="D15" s="1008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2" t="s">
        <v>309</v>
      </c>
      <c r="M15" s="965"/>
      <c r="N15" s="252"/>
      <c r="O15" s="791">
        <v>9.2999999999999999E-2</v>
      </c>
      <c r="P15" s="158"/>
      <c r="Q15" s="964" t="s">
        <v>308</v>
      </c>
      <c r="R15" s="963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7"/>
      <c r="B16" s="981"/>
      <c r="C16" s="983"/>
      <c r="D16" s="1008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7"/>
      <c r="B17" s="981"/>
      <c r="C17" s="983"/>
      <c r="D17" s="1008"/>
      <c r="E17" s="204"/>
      <c r="F17" s="444">
        <v>37</v>
      </c>
      <c r="G17" s="204" t="s">
        <v>452</v>
      </c>
      <c r="H17" s="318"/>
      <c r="I17" s="452">
        <f>IF(OR(C28="HS",C28="HL"),T30,U52)</f>
        <v>422.32195851842056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999" t="s">
        <v>304</v>
      </c>
      <c r="R17" s="1000"/>
      <c r="S17" s="255">
        <f>+D23</f>
        <v>26.583175286972583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7"/>
      <c r="B18" s="981"/>
      <c r="C18" s="983"/>
      <c r="D18" s="1008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2" t="s">
        <v>303</v>
      </c>
      <c r="M18" s="973"/>
      <c r="N18" s="252"/>
      <c r="O18" s="790">
        <f>SUM(O13:O16)</f>
        <v>0.89100000000000001</v>
      </c>
      <c r="P18" s="158"/>
      <c r="Q18" s="964" t="s">
        <v>302</v>
      </c>
      <c r="R18" s="965"/>
      <c r="S18" s="96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7"/>
      <c r="B19" s="981"/>
      <c r="C19" s="985"/>
      <c r="D19" s="1008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2.8615608912205982E-2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4" t="s">
        <v>299</v>
      </c>
      <c r="R20" s="963"/>
      <c r="S20" s="252">
        <f>IF(ISERROR(T18/O22),"",T18/O22)</f>
        <v>154.59606962874935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1" t="s">
        <v>692</v>
      </c>
      <c r="M21" s="952"/>
      <c r="N21" s="95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2.2152646072477151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2" t="s">
        <v>297</v>
      </c>
      <c r="M22" s="963"/>
      <c r="N22" s="235"/>
      <c r="O22" s="250">
        <f>O18*(1+O20)</f>
        <v>0.90882000000000007</v>
      </c>
      <c r="P22" s="158"/>
      <c r="Q22" s="964" t="s">
        <v>296</v>
      </c>
      <c r="R22" s="965"/>
      <c r="S22" s="965"/>
      <c r="T22" s="203">
        <f>IF(S20="",,S20 - 1)</f>
        <v>153.59606962874935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26.583175286972583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7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7" t="s">
        <v>292</v>
      </c>
      <c r="M24" s="978"/>
      <c r="N24" s="978"/>
      <c r="O24" s="920">
        <f>IF(ISERROR(S17/T22),,S17/T22)</f>
        <v>0.17307197606830479</v>
      </c>
      <c r="P24" s="243" t="s">
        <v>22</v>
      </c>
      <c r="Q24" s="953" t="s">
        <v>693</v>
      </c>
      <c r="R24" s="953"/>
      <c r="S24" s="953"/>
      <c r="T24" s="953"/>
      <c r="U24" s="953"/>
      <c r="V24" s="198"/>
      <c r="W24" s="158"/>
      <c r="X24" s="158"/>
      <c r="Y24" s="158"/>
    </row>
    <row r="25" spans="1:29" s="237" customFormat="1" ht="13.5" thickBot="1">
      <c r="A25" s="1017"/>
      <c r="B25" s="1015" t="s">
        <v>22</v>
      </c>
      <c r="C25" s="1015"/>
      <c r="D25" s="101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7"/>
      <c r="B26" s="1015"/>
      <c r="C26" s="1015"/>
      <c r="D26" s="1016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09"/>
      <c r="H27" s="1010"/>
      <c r="I27" s="1011"/>
      <c r="J27" s="158"/>
      <c r="K27" s="158"/>
      <c r="L27" s="974" t="s">
        <v>684</v>
      </c>
      <c r="M27" s="975"/>
      <c r="N27" s="975"/>
      <c r="O27" s="975"/>
      <c r="P27" s="976"/>
      <c r="Q27" s="964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7">
        <v>8</v>
      </c>
      <c r="B28" s="1019" t="s">
        <v>676</v>
      </c>
      <c r="C28" s="982" t="s">
        <v>325</v>
      </c>
      <c r="D28" s="1022"/>
      <c r="E28" s="157"/>
      <c r="F28" s="307"/>
      <c r="G28" s="1012"/>
      <c r="H28" s="1013"/>
      <c r="I28" s="1014"/>
      <c r="J28" s="158"/>
      <c r="K28" s="158"/>
      <c r="L28" s="236"/>
      <c r="M28" s="229"/>
      <c r="N28" s="229"/>
      <c r="O28" s="229"/>
      <c r="P28" s="228"/>
      <c r="Q28" s="986" t="s">
        <v>288</v>
      </c>
      <c r="R28" s="987"/>
      <c r="S28" s="988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17"/>
      <c r="B29" s="1019"/>
      <c r="C29" s="983"/>
      <c r="D29" s="1022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7"/>
      <c r="B30" s="1019"/>
      <c r="C30" s="983"/>
      <c r="D30" s="1022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4" t="s">
        <v>700</v>
      </c>
      <c r="N30" s="1024"/>
      <c r="O30" s="922">
        <v>5.4039999999999998E-2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7"/>
      <c r="B31" s="1019"/>
      <c r="C31" s="983"/>
      <c r="D31" s="102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7"/>
      <c r="B32" s="1019"/>
      <c r="C32" s="983"/>
      <c r="D32" s="1022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0.11903197606830479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7"/>
      <c r="B33" s="1019"/>
      <c r="C33" s="983"/>
      <c r="D33" s="1022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7"/>
      <c r="B34" s="1019"/>
      <c r="C34" s="983"/>
      <c r="D34" s="1022"/>
      <c r="E34" s="157"/>
      <c r="F34" s="307">
        <v>47</v>
      </c>
      <c r="G34" s="1004" t="s">
        <v>686</v>
      </c>
      <c r="H34" s="1005"/>
      <c r="I34" s="1006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7"/>
      <c r="B35" s="1019"/>
      <c r="C35" s="983"/>
      <c r="D35" s="1022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62" t="s">
        <v>280</v>
      </c>
      <c r="R35" s="963"/>
      <c r="S35" s="215">
        <f>+T27</f>
        <v>3600</v>
      </c>
      <c r="T35" s="1056"/>
      <c r="U35" s="1056"/>
      <c r="V35" s="1057"/>
      <c r="W35" s="318"/>
      <c r="X35" s="318"/>
      <c r="Y35" s="158"/>
    </row>
    <row r="36" spans="1:25" ht="15.75" customHeight="1" thickBot="1">
      <c r="A36" s="1018"/>
      <c r="B36" s="1020"/>
      <c r="C36" s="1021"/>
      <c r="D36" s="1023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4" t="s">
        <v>279</v>
      </c>
      <c r="R36" s="965"/>
      <c r="S36" s="963"/>
      <c r="T36" s="1058">
        <v>6.94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518.73198847262245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466.8587896253602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6" t="s">
        <v>274</v>
      </c>
      <c r="M42" s="967"/>
      <c r="N42" s="967"/>
      <c r="O42" s="967"/>
      <c r="P42" s="96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5"/>
      <c r="N44" s="963"/>
      <c r="O44" s="284">
        <v>6</v>
      </c>
      <c r="P44" s="214"/>
      <c r="Q44" s="964" t="s">
        <v>269</v>
      </c>
      <c r="R44" s="963"/>
      <c r="S44" s="215">
        <f>T22*O44</f>
        <v>921.57641777249614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154.59606962874935</v>
      </c>
      <c r="E46" s="157"/>
      <c r="F46" s="444">
        <v>55</v>
      </c>
      <c r="G46" s="440" t="s">
        <v>24</v>
      </c>
      <c r="H46" s="441"/>
      <c r="I46" s="442"/>
      <c r="K46" s="158"/>
      <c r="L46" s="962" t="s">
        <v>690</v>
      </c>
      <c r="M46" s="965"/>
      <c r="N46" s="965"/>
      <c r="O46" s="965"/>
      <c r="P46" s="965"/>
      <c r="Q46" s="965"/>
      <c r="R46" s="963"/>
      <c r="S46" s="158"/>
      <c r="T46" s="158"/>
      <c r="U46" s="213">
        <f>T38 * 8</f>
        <v>3734.8703170028816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153.59606962874935</v>
      </c>
      <c r="E47" s="157"/>
      <c r="F47" s="444"/>
      <c r="G47" s="337"/>
      <c r="H47" s="338"/>
      <c r="I47" s="341"/>
      <c r="K47" s="158"/>
      <c r="L47" s="962" t="s">
        <v>263</v>
      </c>
      <c r="M47" s="965"/>
      <c r="N47" s="965"/>
      <c r="O47" s="965"/>
      <c r="P47" s="965"/>
      <c r="Q47" s="965"/>
      <c r="R47" s="963"/>
      <c r="S47" s="158"/>
      <c r="T47" s="158"/>
      <c r="U47" s="210">
        <f>IF(ISERROR(U46/S44),"",U46/S44)-1</f>
        <v>3.0526973617991233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79.174069750889686</v>
      </c>
      <c r="E48" s="157"/>
      <c r="F48" s="444">
        <v>56</v>
      </c>
      <c r="G48" s="204" t="s">
        <v>257</v>
      </c>
      <c r="H48" s="333"/>
      <c r="I48" s="446"/>
      <c r="K48" s="158"/>
      <c r="L48" s="962" t="s">
        <v>261</v>
      </c>
      <c r="M48" s="965"/>
      <c r="N48" s="965"/>
      <c r="O48" s="965"/>
      <c r="P48" s="965"/>
      <c r="Q48" s="965"/>
      <c r="R48" s="963"/>
      <c r="S48" s="158"/>
      <c r="T48" s="158"/>
      <c r="U48" s="210">
        <f>U47*15</f>
        <v>45.790460426986847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0.17307197606830479</v>
      </c>
      <c r="E49" s="157"/>
      <c r="F49" s="444">
        <v>57</v>
      </c>
      <c r="G49" s="171" t="s">
        <v>254</v>
      </c>
      <c r="H49" s="281"/>
      <c r="I49" s="207"/>
      <c r="K49" s="158"/>
      <c r="L49" s="969" t="s">
        <v>687</v>
      </c>
      <c r="M49" s="970"/>
      <c r="N49" s="970"/>
      <c r="O49" s="970"/>
      <c r="P49" s="970"/>
      <c r="Q49" s="970"/>
      <c r="R49" s="971"/>
      <c r="S49" s="158"/>
      <c r="T49" s="158"/>
      <c r="U49" s="210">
        <f>U46/480</f>
        <v>7.7809798270893369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0.36345114974344006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2" t="s">
        <v>688</v>
      </c>
      <c r="M50" s="973"/>
      <c r="N50" s="973"/>
      <c r="O50" s="973"/>
      <c r="P50" s="973"/>
      <c r="Q50" s="973"/>
      <c r="R50" s="973"/>
      <c r="S50" s="963"/>
      <c r="T50" s="158"/>
      <c r="U50" s="210">
        <f>480 - U48</f>
        <v>434.20953957301316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4" t="s">
        <v>245</v>
      </c>
      <c r="G51" s="955"/>
      <c r="H51" s="955"/>
      <c r="I51" s="956"/>
      <c r="K51" s="158"/>
      <c r="L51" s="962" t="s">
        <v>253</v>
      </c>
      <c r="M51" s="965"/>
      <c r="N51" s="965"/>
      <c r="O51" s="965"/>
      <c r="P51" s="965"/>
      <c r="Q51" s="965"/>
      <c r="R51" s="965"/>
      <c r="S51" s="963"/>
      <c r="T51" s="158"/>
      <c r="U51" s="206">
        <f>U50*U49</f>
        <v>3378.5756681473645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7"/>
      <c r="G52" s="958"/>
      <c r="H52" s="958"/>
      <c r="I52" s="959"/>
      <c r="K52" s="158"/>
      <c r="L52" s="962" t="s">
        <v>689</v>
      </c>
      <c r="M52" s="965"/>
      <c r="N52" s="965"/>
      <c r="O52" s="965"/>
      <c r="P52" s="965"/>
      <c r="Q52" s="965"/>
      <c r="R52" s="965"/>
      <c r="S52" s="963"/>
      <c r="T52" s="158"/>
      <c r="U52" s="203">
        <f>IF(ISERROR(U51/8),,U51/8)</f>
        <v>422.32195851842056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0.29681843895714272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0" t="s">
        <v>248</v>
      </c>
      <c r="M54" s="1031"/>
      <c r="N54" s="1031"/>
      <c r="O54" s="1032"/>
      <c r="P54" s="960">
        <f>U52</f>
        <v>422.32195851842056</v>
      </c>
      <c r="Q54" s="961"/>
      <c r="R54" s="158"/>
      <c r="S54" s="323" t="s">
        <v>247</v>
      </c>
      <c r="T54" s="324"/>
      <c r="U54" s="324"/>
      <c r="V54" s="347">
        <f>O24</f>
        <v>0.17307197606830479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2.8615608912205982E-2</v>
      </c>
      <c r="L56" s="1030" t="s">
        <v>244</v>
      </c>
      <c r="M56" s="1031"/>
      <c r="N56" s="1031"/>
      <c r="O56" s="1032"/>
      <c r="P56" s="1033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7" t="s">
        <v>349</v>
      </c>
      <c r="M59" s="1029"/>
      <c r="N59"/>
      <c r="O59" s="1027" t="s">
        <v>351</v>
      </c>
      <c r="P59" s="1029"/>
      <c r="Q59"/>
      <c r="R59" s="1027" t="s">
        <v>328</v>
      </c>
      <c r="S59" s="1028"/>
      <c r="T59" s="1028"/>
      <c r="U59" s="102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0.12115038324781335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6.6632710786297344E-2</v>
      </c>
      <c r="E62" s="146"/>
      <c r="F62" s="304">
        <v>68</v>
      </c>
      <c r="G62" s="180" t="s">
        <v>231</v>
      </c>
      <c r="H62" s="182"/>
      <c r="I62" s="181">
        <f>SUM(I53:I61)</f>
        <v>0.34403938957593944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1.3633392994466777E-2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0.29681843895714272</v>
      </c>
      <c r="E64" s="146"/>
      <c r="F64" s="165">
        <v>70</v>
      </c>
      <c r="G64" s="167" t="s">
        <v>352</v>
      </c>
      <c r="H64" s="166"/>
      <c r="I64" s="162">
        <f>+I63+I62</f>
        <v>0.35767278257040619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5" t="s">
        <v>335</v>
      </c>
      <c r="M73" s="1026"/>
      <c r="N73" s="150"/>
      <c r="O73" s="1025" t="s">
        <v>334</v>
      </c>
      <c r="P73" s="1026"/>
      <c r="R73" s="1027" t="s">
        <v>333</v>
      </c>
      <c r="S73" s="1028"/>
      <c r="T73" s="102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444"/>
      <c r="G8" s="200" t="s">
        <v>311</v>
      </c>
      <c r="H8" s="176"/>
      <c r="I8" s="446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>
        <v>7.5</v>
      </c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444"/>
      <c r="G8" s="200" t="s">
        <v>311</v>
      </c>
      <c r="H8" s="176"/>
      <c r="I8" s="446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4" t="s">
        <v>595</v>
      </c>
      <c r="B5" s="735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2" t="s">
        <v>596</v>
      </c>
    </row>
    <row r="6" spans="1:14">
      <c r="A6" s="736" t="s">
        <v>597</v>
      </c>
      <c r="B6" s="737"/>
      <c r="C6" s="935"/>
      <c r="D6" s="933"/>
      <c r="E6" s="933"/>
      <c r="F6" s="933"/>
      <c r="G6" s="933"/>
      <c r="H6" s="933"/>
      <c r="I6" s="933"/>
      <c r="J6" s="933"/>
      <c r="K6" s="934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5"/>
      <c r="D8" s="933"/>
      <c r="E8" s="933"/>
      <c r="F8" s="933"/>
      <c r="G8" s="933"/>
      <c r="H8" s="933"/>
      <c r="I8" s="933"/>
      <c r="J8" s="933"/>
      <c r="K8" s="934"/>
      <c r="N8" s="732" t="s">
        <v>600</v>
      </c>
    </row>
    <row r="9" spans="1:14">
      <c r="A9" s="734" t="s">
        <v>601</v>
      </c>
      <c r="B9" s="741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9" t="s">
        <v>604</v>
      </c>
      <c r="J11" s="929" t="s">
        <v>605</v>
      </c>
      <c r="K11" s="929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0"/>
      <c r="J12" s="930"/>
      <c r="K12" s="930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1"/>
      <c r="J13" s="931"/>
      <c r="K13" s="931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5" t="s">
        <v>615</v>
      </c>
      <c r="B41" s="926"/>
      <c r="C41" s="926"/>
      <c r="D41" s="926"/>
      <c r="E41" s="926"/>
      <c r="F41" s="926"/>
      <c r="G41" s="926"/>
      <c r="H41" s="926"/>
      <c r="I41" s="926"/>
      <c r="J41" s="926"/>
      <c r="K41" s="926"/>
    </row>
    <row r="42" spans="1:11" ht="28.5" customHeight="1">
      <c r="A42" s="927" t="s">
        <v>616</v>
      </c>
      <c r="B42" s="927"/>
      <c r="C42" s="927"/>
      <c r="D42" s="927"/>
      <c r="E42" s="927"/>
      <c r="F42" s="927"/>
      <c r="G42" s="773"/>
      <c r="H42" s="773"/>
      <c r="I42" s="773"/>
      <c r="J42" s="773" t="s">
        <v>550</v>
      </c>
      <c r="K42" s="773"/>
    </row>
    <row r="43" spans="1:11" ht="28.5" customHeight="1">
      <c r="A43" s="928" t="s">
        <v>617</v>
      </c>
      <c r="B43" s="928"/>
      <c r="C43" s="928"/>
      <c r="D43" s="928"/>
      <c r="E43" s="928"/>
      <c r="F43" s="928"/>
      <c r="G43" s="773"/>
      <c r="H43" s="773"/>
      <c r="I43" s="773"/>
      <c r="J43" s="773" t="s">
        <v>550</v>
      </c>
      <c r="K43" s="773"/>
    </row>
    <row r="44" spans="1:11" ht="28.5" customHeight="1">
      <c r="A44" s="928" t="s">
        <v>618</v>
      </c>
      <c r="B44" s="928"/>
      <c r="C44" s="928"/>
      <c r="D44" s="928"/>
      <c r="E44" s="928"/>
      <c r="F44" s="928"/>
      <c r="G44" s="773"/>
      <c r="H44" s="773"/>
      <c r="I44" s="773"/>
      <c r="J44" s="773" t="s">
        <v>550</v>
      </c>
      <c r="K44" s="773"/>
    </row>
    <row r="45" spans="1:11" ht="28.5" customHeight="1">
      <c r="A45" s="928" t="s">
        <v>619</v>
      </c>
      <c r="B45" s="928"/>
      <c r="C45" s="928"/>
      <c r="D45" s="928"/>
      <c r="E45" s="928"/>
      <c r="F45" s="928"/>
      <c r="G45" s="773"/>
      <c r="H45" s="773"/>
      <c r="I45" s="773"/>
      <c r="J45" s="773" t="s">
        <v>550</v>
      </c>
      <c r="K45" s="773"/>
    </row>
    <row r="46" spans="1:11" ht="28.5" customHeight="1">
      <c r="A46" s="924" t="s">
        <v>620</v>
      </c>
      <c r="B46" s="924"/>
      <c r="C46" s="924"/>
      <c r="D46" s="924"/>
      <c r="E46" s="924"/>
      <c r="F46" s="924"/>
      <c r="G46" s="773"/>
      <c r="H46" s="773"/>
      <c r="I46" s="773"/>
      <c r="J46" s="773" t="s">
        <v>550</v>
      </c>
      <c r="K46" s="773"/>
    </row>
    <row r="47" spans="1:11" ht="28.5" customHeight="1">
      <c r="A47" s="924" t="s">
        <v>621</v>
      </c>
      <c r="B47" s="924"/>
      <c r="C47" s="924"/>
      <c r="D47" s="924"/>
      <c r="E47" s="924"/>
      <c r="F47" s="924"/>
      <c r="G47" s="773"/>
      <c r="H47" s="773"/>
      <c r="I47" s="773"/>
      <c r="J47" s="773" t="s">
        <v>550</v>
      </c>
      <c r="K47" s="773"/>
    </row>
    <row r="48" spans="1:11" ht="28.5" customHeight="1">
      <c r="A48" s="924" t="s">
        <v>622</v>
      </c>
      <c r="B48" s="924"/>
      <c r="C48" s="924"/>
      <c r="D48" s="924"/>
      <c r="E48" s="924"/>
      <c r="F48" s="924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6">
        <f>+'Internal Sign Off'!C4</f>
        <v>0</v>
      </c>
      <c r="B7" s="936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7"/>
      <c r="D4" s="938"/>
      <c r="E4" s="938"/>
      <c r="F4" s="939"/>
    </row>
    <row r="5" spans="1:11" ht="21.75" customHeight="1">
      <c r="B5" s="107" t="s">
        <v>34</v>
      </c>
      <c r="C5" s="937"/>
      <c r="D5" s="938"/>
      <c r="E5" s="938"/>
      <c r="F5" s="93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7"/>
      <c r="D7" s="938"/>
      <c r="E7" s="938"/>
      <c r="F7" s="93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0.31143382357252736</v>
      </c>
      <c r="F23" s="120">
        <f>E23</f>
        <v>0.31143382357252736</v>
      </c>
    </row>
    <row r="24" spans="2:28">
      <c r="B24" s="115" t="s">
        <v>44</v>
      </c>
      <c r="C24" s="108"/>
      <c r="D24" s="111"/>
      <c r="E24" s="111">
        <f>Assembly!H96</f>
        <v>3.1705565103411111E-2</v>
      </c>
      <c r="F24" s="120">
        <f>E24</f>
        <v>3.1705565103411111E-2</v>
      </c>
    </row>
    <row r="25" spans="2:28">
      <c r="B25" s="121" t="s">
        <v>40</v>
      </c>
      <c r="C25" s="108"/>
      <c r="D25" s="361"/>
      <c r="E25" s="122">
        <f>Assembly!H97</f>
        <v>1.4533393894467677E-2</v>
      </c>
      <c r="F25" s="123">
        <f>E25-Assembly!H85-Assembly!H86-Assembly!H88-Assembly!H89-'Machined Part #1'!I54-'Machined Part #1'!I58-'Pacific Quote #2'!I50-'Pacific Quote #2'!I54-'Pacific Quote #3'!I50-'Pacific Quote #3'!I54</f>
        <v>1.3633392994466777E-2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-0.35767278257040613</v>
      </c>
      <c r="F26" s="120">
        <f>F22-F23-F24-F25</f>
        <v>-0.35677278167040521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-0.35767278257040613</v>
      </c>
      <c r="F28" s="120">
        <f>F26-F27</f>
        <v>-0.35677278167040521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0" t="s">
        <v>20</v>
      </c>
      <c r="B1" s="940"/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  <c r="P1" s="940"/>
      <c r="Q1" s="940"/>
      <c r="R1" s="940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1" t="s">
        <v>3</v>
      </c>
      <c r="R7" s="942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0.31143382357252736</v>
      </c>
      <c r="F34" s="396">
        <f>'Machined Part #1'!I55+'Machined Part #1'!I56+'Machined Part #1'!I57</f>
        <v>3.1705565103411111E-2</v>
      </c>
      <c r="G34" s="469">
        <f>'Machined Part #1'!I63+'Machined Part #1'!I54+'Machined Part #1'!I58</f>
        <v>1.4533393894467677E-2</v>
      </c>
      <c r="H34" s="327">
        <f>'Machined Part #1'!I64</f>
        <v>0.35767278257040619</v>
      </c>
      <c r="I34" s="327"/>
      <c r="J34" s="845">
        <f t="shared" ref="J34:J43" si="1">$H34</f>
        <v>0.35767278257040619</v>
      </c>
      <c r="K34" s="813"/>
      <c r="L34" s="327"/>
      <c r="M34" s="327">
        <f t="shared" ref="M34:M43" si="2">$H34</f>
        <v>0.35767278257040619</v>
      </c>
      <c r="N34" s="813"/>
      <c r="O34" s="327"/>
      <c r="P34" s="327">
        <f t="shared" ref="P34:P43" si="3">$H34</f>
        <v>0.35767278257040619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0.35767278257040619</v>
      </c>
      <c r="I44" s="468"/>
      <c r="J44" s="848">
        <f>SUM(J34:J43)</f>
        <v>0.35767278257040619</v>
      </c>
      <c r="K44" s="815"/>
      <c r="L44" s="468"/>
      <c r="M44" s="468">
        <f>SUM(M34:M43)</f>
        <v>0.35767278257040619</v>
      </c>
      <c r="N44" s="815"/>
      <c r="O44" s="468"/>
      <c r="P44" s="468">
        <f>SUM(P34:P43)</f>
        <v>0.35767278257040619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0.31143382357252736</v>
      </c>
      <c r="I95" s="479"/>
      <c r="J95" s="863">
        <f>J65+SUM(F46:F55)+SUM(F34:F43)+J32</f>
        <v>3.1705565103411111E-2</v>
      </c>
      <c r="K95" s="818"/>
      <c r="L95" s="479"/>
      <c r="M95" s="479">
        <f>M65+SUM(G46:G55)+SUM(G34:G43)+M32</f>
        <v>1.4533393894467677E-2</v>
      </c>
      <c r="N95" s="818"/>
      <c r="O95" s="479"/>
      <c r="P95" s="479">
        <f>P65+SUM(H46:H55)+SUM(H34:H43)+P32</f>
        <v>0.35767278257040619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3.1705565103411111E-2</v>
      </c>
      <c r="I96" s="398"/>
      <c r="J96" s="864">
        <f>J80+SUM(G46:G55)+SUM(G34:G43)</f>
        <v>1.4533393894467677E-2</v>
      </c>
      <c r="K96" s="824"/>
      <c r="L96" s="398"/>
      <c r="M96" s="398">
        <f>M80+SUM(H46:H55)+SUM(H34:H43)</f>
        <v>0.35767278257040619</v>
      </c>
      <c r="N96" s="824"/>
      <c r="O96" s="398"/>
      <c r="P96" s="398">
        <f>P80+SUM(J46:J55)+SUM(J34:J43)</f>
        <v>0.35767278257040619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1.4533393894467677E-2</v>
      </c>
      <c r="I97" s="326"/>
      <c r="J97" s="865">
        <f>J81+SUM(H46:H55)+SUM(H34:H43)+J91</f>
        <v>0.35767278257040619</v>
      </c>
      <c r="K97" s="817"/>
      <c r="L97" s="326"/>
      <c r="M97" s="326">
        <f>M81+SUM(J46:J55)+SUM(J34:J43)+M91</f>
        <v>0.35767278257040619</v>
      </c>
      <c r="N97" s="817"/>
      <c r="O97" s="326"/>
      <c r="P97" s="326">
        <f>P81+SUM(M46:M55)+SUM(M34:M43)+P91</f>
        <v>0.35767278257040619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0.35767278257040613</v>
      </c>
      <c r="I99" s="360"/>
      <c r="J99" s="867">
        <f>SUM(J95:J98)</f>
        <v>0.40391174156828497</v>
      </c>
      <c r="K99" s="819"/>
      <c r="L99" s="360"/>
      <c r="M99" s="360">
        <f>SUM(M95:M98)</f>
        <v>0.72987895903528011</v>
      </c>
      <c r="N99" s="819"/>
      <c r="O99" s="360"/>
      <c r="P99" s="360">
        <f>SUM(P95:P98)</f>
        <v>1.0730183477112185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2014-04-02T18:12:54Z</dcterms:modified>
</cp:coreProperties>
</file>