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<sst xmlns="http://schemas.openxmlformats.org/spreadsheetml/2006/main" count="3068" uniqueCount="706">
  <si>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</si>
  <si>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</si>
  <si>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</si>
  <si>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</si>
  <si>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</si>
  <si>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</si>
  <si>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</si>
  <si>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</si>
  <si>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</si>
  <si>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</si>
  <si>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</si>
  <si>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</si>
  <si>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</si>
  <si>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</si>
  <si>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</si>
  <si>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</si>
  <si>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</si>
  <si>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</si>
  <si>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</si>
  <si>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</si>
  <si>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</si>
  <si>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</si>
  <si>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</si>
  <si>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</si>
  <si>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</si>
  <si>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</si>
  <si>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</si>
  <si>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</si>
  <si>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</si>
  <si>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</si>
  <si>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</si>
  <si>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</si>
  <si>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</si>
  <si>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</si>
  <si>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</si>
  <si>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</si>
  <si>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</si>
  <si>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</si>
  <si>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</si>
  <si>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</si>
  <si>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</si>
  <si>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</si>
  <si>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</si>
  <si>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</si>
  <si>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</si>
  <si>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</si>
  <si>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</si>
  <si>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</si>
  <si>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</si>
  <si>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</si>
  <si>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</si>
  <si>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</si>
  <si>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</si>
  <si>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</si>
  <si>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</si>
  <si>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</si>
  <si>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</si>
  <si>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</si>
  <si>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</si>
  <si>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</si>
  <si>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</si>
  <si>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</si>
  <si>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</si>
  <si>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</si>
  <si>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</si>
  <si>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</si>
  <si>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</si>
  <si>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</si>
  <si>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</si>
  <si>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</si>
  <si>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</si>
  <si>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</si>
  <si>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</si>
  <si>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</si>
  <si>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</si>
  <si>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</si>
  <si>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</si>
  <si>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</si>
  <si>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</si>
  <si>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</si>
  <si>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</si>
  <si>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</si>
  <si>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</si>
  <si>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</si>
  <si>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</si>
  <si>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</si>
  <si>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</si>
  <si>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</si>
  <si>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</si>
  <si>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</si>
  <si>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</si>
  <si>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</si>
  <si>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</si>
  <si>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</si>
  <si>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</si>
  <si>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</si>
  <si>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</si>
  <si>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</si>
  <si>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</si>
  <si>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</si>
  <si>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</si>
  <si>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</si>
  <si>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</si>
  <si>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</si>
  <si>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</si>
  <si>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</si>
  <si>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</si>
  <si>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</si>
  <si>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</si>
  <si>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</si>
  <si>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</si>
  <si>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</si>
  <si>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</si>
  <si>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</si>
  <si>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</si>
  <si>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</si>
  <si>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</si>
  <si>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</si>
  <si>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</si>
  <si>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</si>
  <si>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</si>
  <si>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</si>
  <si>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</si>
  <si>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</si>
  <si>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</si>
  <si>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</si>
  <si>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</si>
  <si>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</si>
  <si>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</si>
  <si>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</si>
  <si>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</si>
  <si>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</si>
  <si>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</si>
  <si>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</si>
  <si>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</si>
  <si>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</si>
  <si>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</si>
  <si>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</si>
  <si>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</si>
  <si>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</si>
  <si>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</si>
  <si>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</si>
  <si>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</si>
  <si>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</si>
  <si>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</si>
  <si>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</si>
  <si>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</si>
  <si>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</si>
  <si>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</si>
  <si>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</si>
  <si>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</si>
  <si>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</si>
  <si>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</si>
  <si>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</si>
  <si>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</si>
  <si>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</si>
  <si>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</si>
  <si>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</si>
  <si>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</si>
  <si>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</si>
  <si>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</si>
  <si>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</si>
  <si>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</si>
  <si>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</si>
  <si>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</si>
  <si>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</si>
  <si>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</si>
  <si>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</si>
  <si>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</si>
  <si>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</si>
  <si>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</si>
  <si>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</si>
  <si>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</si>
  <si>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</si>
  <si>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</si>
  <si>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</si>
  <si>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</si>
  <si>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</si>
  <si>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</si>
  <si>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</si>
  <si>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</si>
  <si>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</si>
  <si>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</si>
  <si>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</si>
  <si>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</si>
  <si>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</si>
  <si>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</si>
  <si>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</si>
  <si>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</si>
  <si>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</si>
  <si>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</si>
  <si>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</si>
  <si>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</si>
  <si>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</si>
  <si>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</si>
  <si>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</si>
  <si>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</si>
  <si>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</si>
  <si>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</si>
  <si>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</si>
  <si>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</si>
  <si>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</si>
  <si>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</si>
  <si>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</si>
  <si>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</si>
  <si>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</si>
  <si>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</si>
  <si>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</si>
  <si>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</si>
  <si>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</si>
  <si>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</si>
  <si>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</si>
  <si>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</si>
  <si>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</si>
  <si>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</si>
  <si>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</si>
  <si>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</si>
  <si>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</si>
  <si>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</si>
  <si>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</si>
  <si>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</si>
  <si>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</si>
  <si>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</si>
  <si>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</si>
  <si>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</si>
  <si>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</si>
  <si>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</si>
  <si>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</si>
  <si>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</si>
  <si>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</si>
  <si>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</si>
  <si>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</si>
  <si>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</si>
  <si>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</si>
  <si>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</si>
  <si>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</si>
  <si>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</si>
  <si>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</si>
  <si>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</si>
  <si>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</si>
  <si>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</si>
  <si>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</si>
  <si>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</si>
  <si>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</si>
  <si>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</si>
  <si>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</si>
  <si>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</si>
  <si>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</si>
  <si>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</si>
  <si>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</si>
  <si>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</si>
  <si>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</si>
  <si>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</si>
  <si>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</si>
  <si>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</si>
  <si>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</si>
  <si>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</si>
  <si>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</si>
  <si>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</si>
  <si>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</si>
  <si>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</si>
  <si>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</si>
  <si>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</si>
  <si>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</si>
  <si>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</si>
  <si>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</si>
  <si>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</si>
  <si>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</si>
  <si>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</si>
  <si>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</si>
  <si>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</si>
  <si>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</si>
  <si>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</si>
  <si>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</si>
  <si>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</si>
  <si>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</si>
  <si>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</si>
  <si>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</si>
  <si>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</si>
  <si>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</si>
  <si>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</si>
  <si>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</si>
  <si>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</si>
  <si>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</si>
  <si>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</si>
  <si>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</si>
  <si>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</si>
  <si>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</si>
  <si>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</si>
  <si>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</si>
  <si>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</si>
  <si>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</si>
  <si>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</si>
  <si>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</si>
  <si>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</si>
  <si>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</si>
  <si>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</si>
  <si>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</si>
  <si>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</si>
  <si>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</si>
  <si>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</si>
  <si>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</si>
  <si>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</si>
  <si>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</si>
  <si>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</si>
  <si>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</si>
  <si>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</si>
  <si>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</si>
  <si>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</si>
  <si>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</si>
  <si>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</si>
  <si>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</si>
  <si>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</si>
  <si>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</si>
  <si>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</si>
  <si>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</si>
  <si>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</si>
  <si>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</si>
  <si>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</si>
  <si>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</si>
  <si>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</si>
  <si>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</si>
  <si>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</si>
  <si>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</si>
  <si>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</si>
  <si>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</si>
  <si>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</si>
  <si>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</si>
  <si>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</si>
  <si>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</si>
  <si>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</si>
  <si>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</si>
  <si>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</si>
  <si>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</si>
  <si>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</si>
  <si>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</si>
  <si>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</si>
  <si>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</si>
  <si>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</si>
  <si>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</si>
  <si>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</si>
  <si>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</si>
  <si>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</si>
  <si>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</si>
  <si>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</si>
  <si>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</si>
  <si>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</si>
  <si>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</si>
  <si>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</si>
  <si>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</si>
  <si>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</si>
  <si>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</si>
  <si>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</si>
  <si>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</si>
  <si>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</si>
  <si>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</si>
  <si>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</si>
  <si>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</si>
  <si>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</si>
  <si>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</si>
  <si>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</si>
  <si>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</si>
  <si>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</si>
  <si>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</si>
  <si>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</si>
  <si>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</si>
  <si>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</si>
  <si>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</si>
  <si>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</si>
  <si>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</si>
  <si>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</si>
  <si>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</si>
  <si>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</si>
  <si>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</si>
  <si>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</si>
  <si>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</si>
  <si>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</si>
  <si>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</si>
  <si>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</si>
  <si>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</si>
  <si>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</si>
  <si>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</si>
  <si>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</si>
  <si>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</si>
  <si>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</si>
  <si>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</si>
  <si>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</si>
  <si>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</si>
  <si>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</si>
  <si>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</si>
  <si>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</si>
  <si>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</si>
  <si>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</si>
  <si>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</si>
  <si>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</si>
  <si>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</si>
  <si>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</si>
  <si>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</si>
  <si>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</si>
  <si>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</si>
  <si>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</si>
  <si>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</si>
  <si>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</si>
  <si>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</si>
  <si>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</si>
  <si>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</si>
  <si>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</si>
  <si>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</si>
  <si>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</si>
  <si>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</si>
  <si>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</si>
  <si>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</si>
  <si>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</si>
  <si>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</si>
  <si>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</si>
  <si>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</si>
  <si>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</si>
  <si>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</si>
  <si>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</si>
  <si>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</si>
  <si>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</si>
  <si>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</si>
  <si>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</si>
  <si>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</si>
  <si>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</si>
  <si>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</si>
  <si>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</si>
  <si>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</si>
  <si>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</si>
  <si>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</si>
  <si>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</si>
  <si>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</si>
  <si>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</si>
  <si>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</si>
  <si>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</si>
  <si>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</si>
  <si>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</si>
  <si>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</si>
  <si>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</si>
  <si>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</si>
  <si>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</si>
  <si>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</si>
  <si>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</si>
  <si>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</si>
  <si>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</si>
  <si>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</si>
  <si>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</si>
  <si>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</si>
  <si>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</si>
  <si>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</si>
  <si>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</si>
  <si>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</si>
  <si>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</si>
  <si>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</si>
  <si>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</si>
  <si>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</si>
  <si>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</si>
  <si>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</si>
  <si>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</si>
  <si>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</si>
  <si>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</si>
  <si>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</si>
  <si>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</si>
  <si>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</si>
  <si>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</si>
  <si>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</si>
  <si>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</si>
  <si>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</si>
  <si>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</si>
  <si>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</si>
  <si>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</si>
  <si>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</si>
  <si>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</si>
  <si>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</si>
  <si>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</si>
  <si>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</si>
  <si>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</si>
  <si>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</si>
  <si>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</si>
  <si>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</si>
  <si>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</si>
  <si>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</si>
  <si>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</si>
  <si>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</si>
  <si>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</si>
  <si>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</si>
  <si>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</si>
  <si>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</si>
  <si>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</si>
  <si>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</si>
  <si>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</si>
  <si>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</si>
  <si>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</si>
  <si>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</si>
  <si>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</si>
  <si>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</si>
  <si>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</si>
  <si>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</si>
  <si>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</si>
  <si>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</si>
  <si>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</si>
  <si>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</si>
  <si>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</si>
  <si>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</si>
  <si>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</si>
  <si>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</si>
  <si>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</si>
  <si>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</si>
  <si>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</si>
  <si>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</si>
  <si>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</si>
  <si>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</si>
  <si>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</si>
  <si>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</si>
  <si>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</si>
  <si>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</si>
  <si>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</si>
  <si>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</si>
  <si>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</si>
  <si>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</si>
  <si>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</si>
  <si>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</si>
  <si>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</si>
  <si>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</si>
  <si>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</si>
  <si>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</si>
  <si>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</si>
  <si>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</si>
  <si>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</si>
  <si>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</si>
  <si>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</si>
  <si>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</si>
  <si>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</si>
  <si>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</si>
  <si>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</si>
  <si>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</si>
  <si>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</si>
  <si>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</si>
  <si>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</si>
  <si>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</si>
  <si>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</si>
  <si>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</si>
  <si>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</si>
  <si>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</si>
  <si>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</si>
  <si>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</si>
  <si>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</si>
  <si>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</si>
  <si>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</si>
  <si>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</si>
  <si>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</si>
  <si>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</si>
  <si>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</si>
  <si>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</si>
  <si>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</si>
  <si>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</si>
  <si>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</si>
  <si>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</si>
  <si>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</si>
  <si>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</si>
  <si>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</si>
  <si>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</si>
  <si>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</si>
  <si>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</si>
  <si>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</si>
  <si>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</si>
  <si>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</si>
  <si>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</si>
  <si>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</si>
  <si>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</si>
  <si>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</si>
  <si>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</si>
  <si>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</si>
  <si>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</si>
  <si>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</si>
  <si>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</si>
  <si>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</si>
  <si>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</si>
  <si>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</si>
  <si>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</si>
  <si>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</si>
  <si>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</si>
  <si>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</si>
  <si>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</si>
  <si>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</si>
  <si>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</si>
  <si>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</si>
  <si>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</si>
  <si>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</si>
  <si>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</si>
  <si>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</si>
  <si>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</si>
  <si>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</si>
  <si>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</si>
  <si>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</si>
  <si>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</si>
  <si>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</si>
  <si>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</si>
  <si>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</si>
  <si>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</si>
  <si>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</si>
  <si>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</si>
  <si>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</si>
  <si>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</si>
  <si>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</si>
  <si>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</si>
  <si>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</si>
  <si>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</si>
  <si>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</si>
  <si>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</si>
  <si>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</si>
  <si>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</si>
  <si>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</si>
  <si>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</si>
  <si>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</si>
  <si>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</si>
  <si>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</si>
  <si>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</si>
  <si>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</si>
  <si>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</si>
  <si>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</si>
  <si>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</si>
  <si>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</si>
  <si>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</si>
  <si>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</si>
  <si>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</si>
  <si>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</si>
  <si>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</si>
  <si>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</si>
  <si>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</si>
  <si>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</si>
  <si>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</si>
  <si>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</si>
  <si>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</si>
  <si>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</si>
  <si>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</si>
  <si>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</si>
  <si>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</si>
  <si>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</si>
  <si>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</si>
  <si>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</si>
  <si>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</si>
  <si>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</si>
  <si>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</si>
  <si>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</si>
  <si>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</si>
  <si>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</si>
  <si>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</si>
  <si>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</si>
  <si>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</si>
  <si>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</si>
  <si>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</si>
  <si>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</si>
  <si>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</si>
  <si>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</si>
  <si>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</si>
  <si>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</si>
  <si>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</si>
  <si>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</si>
  <si>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</si>
  <si>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</si>
  <si>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</si>
  <si>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</si>
  <si>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</si>
  <si>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</si>
  <si>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</si>
  <si>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</si>
  <si>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</si>
  <si>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</si>
  <si>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</si>
  <si>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</si>
  <si>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</si>
  <si>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</si>
  <si>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</si>
  <si>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</si>
  <si>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</si>
  <si>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</si>
  <si>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</si>
  <si>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</si>
  <si>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</si>
  <si>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</si>
  <si>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</si>
  <si>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</si>
  <si>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</si>
  <si>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</si>
  <si>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</si>
  <si>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</si>
  <si>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</si>
  <si>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</si>
  <si>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</si>
  <si>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</si>
  <si>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</si>
  <si>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</si>
  <si>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</si>
  <si>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</si>
  <si>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</si>
  <si>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</si>
  <si>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</si>
  <si>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</si>
  <si>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</si>
  <si>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</si>
  <si>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</rPr>
      <t>- Use this rate per Ken 4/4/14</t>
    </r>
  </si>
  <si>
    <t>See Note for D1</t>
  </si>
  <si>
    <t xml:space="preserve">Net production rate @ </t>
  </si>
  <si>
    <t>TC1266</t>
  </si>
  <si>
    <t>TC1266    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</si>
</sst>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81" fontId="2" fillId="19" borderId="6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L24" sqref="L24:N2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705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TC1266     1"</v>
      </c>
      <c r="Q5" s="348"/>
      <c r="R5" s="226"/>
      <c r="S5" s="226"/>
      <c r="T5" s="226"/>
      <c r="U5" s="349" t="s">
        <v>16</v>
      </c>
      <c r="V5" s="920">
        <f ca="1" xml:space="preserve"> TODAY()</f>
        <v>41751</v>
      </c>
      <c r="W5" s="158"/>
      <c r="X5" s="158"/>
      <c r="Y5" s="158"/>
    </row>
    <row r="6" spans="1:29" ht="18.75" thickBot="1" x14ac:dyDescent="0.3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1">
        <v>1</v>
      </c>
      <c r="B8" s="984" t="s">
        <v>317</v>
      </c>
      <c r="C8" s="986" t="s">
        <v>23</v>
      </c>
      <c r="D8" s="98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1"/>
      <c r="B9" s="985"/>
      <c r="C9" s="987"/>
      <c r="D9" s="98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1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1"/>
      <c r="B11" s="985"/>
      <c r="C11" s="987"/>
      <c r="D11" s="988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1"/>
      <c r="B12" s="985"/>
      <c r="C12" s="987"/>
      <c r="D12" s="98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1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789">
        <v>0.66</v>
      </c>
      <c r="P13" s="158"/>
      <c r="Q13" s="968" t="s">
        <v>312</v>
      </c>
      <c r="R13" s="967"/>
      <c r="S13" s="983">
        <f>+C20</f>
        <v>0.8125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1"/>
      <c r="B14" s="985"/>
      <c r="C14" s="987"/>
      <c r="D14" s="98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1">
        <v>2</v>
      </c>
      <c r="B15" s="984" t="s">
        <v>306</v>
      </c>
      <c r="C15" s="986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0">
        <v>0.125</v>
      </c>
      <c r="P15" s="158"/>
      <c r="Q15" s="968" t="s">
        <v>308</v>
      </c>
      <c r="R15" s="967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1"/>
      <c r="B16" s="985"/>
      <c r="C16" s="987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1"/>
      <c r="B17" s="985"/>
      <c r="C17" s="987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565.40006633070573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22.921207262746766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1"/>
      <c r="B18" s="985"/>
      <c r="C18" s="987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89">
        <f>SUM(O13:O16)</f>
        <v>0.80500000000000005</v>
      </c>
      <c r="P18" s="158"/>
      <c r="Q18" s="968" t="s">
        <v>302</v>
      </c>
      <c r="R18" s="969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1"/>
      <c r="B19" s="985"/>
      <c r="C19" s="989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2.1374245812223545E-2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8" t="s">
        <v>299</v>
      </c>
      <c r="R20" s="967"/>
      <c r="S20" s="252">
        <f>IF(ISERROR(T18/O22),"",T18/O22)</f>
        <v>171.11192303008158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5" t="s">
        <v>691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1.9101006052288971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7"/>
      <c r="N22" s="235"/>
      <c r="O22" s="250">
        <f>O18*(1+O20)</f>
        <v>0.82110000000000005</v>
      </c>
      <c r="P22" s="158"/>
      <c r="Q22" s="968" t="s">
        <v>296</v>
      </c>
      <c r="R22" s="969"/>
      <c r="S22" s="969"/>
      <c r="T22" s="203">
        <f>IF(S20="",,S20 - 1)</f>
        <v>170.11192303008158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22.921207262746766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699</v>
      </c>
      <c r="M24" s="982"/>
      <c r="N24" s="982"/>
      <c r="O24" s="919">
        <f>IF(ISERROR(S17/T22),,S17/T22)</f>
        <v>0.13474192081582378</v>
      </c>
      <c r="P24" s="243" t="s">
        <v>22</v>
      </c>
      <c r="Q24" s="957" t="s">
        <v>692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 x14ac:dyDescent="0.25">
      <c r="A25" s="1021"/>
      <c r="B25" s="1019" t="s">
        <v>22</v>
      </c>
      <c r="C25" s="1019"/>
      <c r="D25" s="102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1"/>
      <c r="B26" s="1019"/>
      <c r="C26" s="1019"/>
      <c r="D26" s="102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3"/>
      <c r="H27" s="1014"/>
      <c r="I27" s="1015"/>
      <c r="J27" s="158"/>
      <c r="K27" s="158"/>
      <c r="L27" s="978" t="s">
        <v>289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1">
        <v>8</v>
      </c>
      <c r="B28" s="1023" t="s">
        <v>676</v>
      </c>
      <c r="C28" s="986" t="s">
        <v>325</v>
      </c>
      <c r="D28" s="1026"/>
      <c r="E28" s="157"/>
      <c r="F28" s="307"/>
      <c r="G28" s="1016"/>
      <c r="H28" s="1017"/>
      <c r="I28" s="1018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1"/>
      <c r="B29" s="1023"/>
      <c r="C29" s="987"/>
      <c r="D29" s="102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1"/>
      <c r="B30" s="1023"/>
      <c r="C30" s="987"/>
      <c r="D30" s="102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8" t="s">
        <v>704</v>
      </c>
      <c r="N30" s="1028"/>
      <c r="O30" s="1063">
        <v>3.0200000000000001E-2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1"/>
      <c r="B31" s="1023"/>
      <c r="C31" s="987"/>
      <c r="D31" s="102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1"/>
      <c r="B32" s="1023"/>
      <c r="C32" s="987"/>
      <c r="D32" s="102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1">
        <f>O24-O30</f>
        <v>0.10454192081582378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1"/>
      <c r="B33" s="1023"/>
      <c r="C33" s="987"/>
      <c r="D33" s="102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1"/>
      <c r="B34" s="1023"/>
      <c r="C34" s="987"/>
      <c r="D34" s="1026"/>
      <c r="E34" s="157"/>
      <c r="F34" s="307">
        <v>47</v>
      </c>
      <c r="G34" s="1008" t="s">
        <v>685</v>
      </c>
      <c r="H34" s="1009"/>
      <c r="I34" s="101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1"/>
      <c r="B35" s="1023"/>
      <c r="C35" s="987"/>
      <c r="D35" s="1026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22"/>
      <c r="B36" s="1024"/>
      <c r="C36" s="1025"/>
      <c r="D36" s="102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924">
        <v>5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720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648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8" t="s">
        <v>701</v>
      </c>
      <c r="T39" s="1039"/>
      <c r="U39" s="1039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6</v>
      </c>
      <c r="P44" s="214"/>
      <c r="Q44" s="968" t="s">
        <v>269</v>
      </c>
      <c r="R44" s="967"/>
      <c r="S44" s="215">
        <f>T22*O44</f>
        <v>1020.6715381804895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171.11192303008158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5184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170.11192303008158</v>
      </c>
      <c r="E47" s="157"/>
      <c r="F47" s="443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4.0790090700886106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71.532128113879011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61.18513605132916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0.13474192081582378</v>
      </c>
      <c r="E49" s="157"/>
      <c r="F49" s="443">
        <v>57</v>
      </c>
      <c r="G49" s="171" t="s">
        <v>254</v>
      </c>
      <c r="H49" s="281"/>
      <c r="I49" s="207"/>
      <c r="K49" s="158"/>
      <c r="L49" s="973" t="s">
        <v>686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10.8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0.28295803371322997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687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418.81486394867085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4523.2005306456458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1"/>
      <c r="G52" s="962"/>
      <c r="H52" s="962"/>
      <c r="I52" s="963"/>
      <c r="K52" s="158"/>
      <c r="L52" s="966" t="s">
        <v>688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565.40006633070573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0.23108239419913781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4" t="s">
        <v>248</v>
      </c>
      <c r="M54" s="1035"/>
      <c r="N54" s="1035"/>
      <c r="O54" s="1036"/>
      <c r="P54" s="964">
        <f>U52</f>
        <v>565.40006633070573</v>
      </c>
      <c r="Q54" s="965"/>
      <c r="R54" s="1040" t="s">
        <v>702</v>
      </c>
      <c r="S54" s="323" t="s">
        <v>247</v>
      </c>
      <c r="T54" s="324"/>
      <c r="U54" s="324"/>
      <c r="V54" s="347">
        <f>O24</f>
        <v>0.13474192081582378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2.1374245812223545E-2</v>
      </c>
      <c r="L56" s="1034" t="s">
        <v>244</v>
      </c>
      <c r="M56" s="1035"/>
      <c r="N56" s="1035"/>
      <c r="O56" s="1036"/>
      <c r="P56" s="103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9.4319344571076644E-2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5.1875639514092159E-2</v>
      </c>
      <c r="E62" s="146"/>
      <c r="F62" s="304">
        <v>68</v>
      </c>
      <c r="G62" s="180" t="s">
        <v>231</v>
      </c>
      <c r="H62" s="182"/>
      <c r="I62" s="181">
        <f>SUM(I53:I61)</f>
        <v>0.27106198171795204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1.0519606861474332E-2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0.23108239419913781</v>
      </c>
      <c r="E64" s="146"/>
      <c r="F64" s="165">
        <v>70</v>
      </c>
      <c r="G64" s="167" t="s">
        <v>352</v>
      </c>
      <c r="H64" s="166"/>
      <c r="I64" s="162">
        <f>+I63+I62</f>
        <v>0.28158158857942639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1" t="s">
        <v>329</v>
      </c>
      <c r="M76" s="103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41751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 x14ac:dyDescent="0.25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 x14ac:dyDescent="0.25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 x14ac:dyDescent="0.25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 x14ac:dyDescent="0.25">
      <c r="A42" s="931" t="s">
        <v>616</v>
      </c>
      <c r="B42" s="931"/>
      <c r="C42" s="931"/>
      <c r="D42" s="931"/>
      <c r="E42" s="931"/>
      <c r="F42" s="93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2" t="s">
        <v>617</v>
      </c>
      <c r="B43" s="932"/>
      <c r="C43" s="932"/>
      <c r="D43" s="932"/>
      <c r="E43" s="932"/>
      <c r="F43" s="93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2" t="s">
        <v>618</v>
      </c>
      <c r="B44" s="932"/>
      <c r="C44" s="932"/>
      <c r="D44" s="932"/>
      <c r="E44" s="932"/>
      <c r="F44" s="93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2" t="s">
        <v>619</v>
      </c>
      <c r="B45" s="932"/>
      <c r="C45" s="932"/>
      <c r="D45" s="932"/>
      <c r="E45" s="932"/>
      <c r="F45" s="93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28" t="s">
        <v>620</v>
      </c>
      <c r="B46" s="928"/>
      <c r="C46" s="928"/>
      <c r="D46" s="928"/>
      <c r="E46" s="928"/>
      <c r="F46" s="92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28" t="s">
        <v>621</v>
      </c>
      <c r="B47" s="928"/>
      <c r="C47" s="928"/>
      <c r="D47" s="928"/>
      <c r="E47" s="928"/>
      <c r="F47" s="92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28" t="s">
        <v>622</v>
      </c>
      <c r="B48" s="928"/>
      <c r="C48" s="928"/>
      <c r="D48" s="928"/>
      <c r="E48" s="928"/>
      <c r="F48" s="92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0">
        <f>+'Internal Sign Off'!C4</f>
        <v>0</v>
      </c>
      <c r="B7" s="940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1"/>
      <c r="D4" s="942"/>
      <c r="E4" s="942"/>
      <c r="F4" s="943"/>
    </row>
    <row r="5" spans="1:11" ht="21.75" customHeight="1" x14ac:dyDescent="0.2">
      <c r="B5" s="107" t="s">
        <v>34</v>
      </c>
      <c r="C5" s="941"/>
      <c r="D5" s="942"/>
      <c r="E5" s="942"/>
      <c r="F5" s="943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1"/>
      <c r="D7" s="942"/>
      <c r="E7" s="942"/>
      <c r="F7" s="943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0.24569777881452243</v>
      </c>
      <c r="F23" s="120">
        <f>E23</f>
        <v>0.24569777881452243</v>
      </c>
    </row>
    <row r="24" spans="2:28" x14ac:dyDescent="0.2">
      <c r="B24" s="115" t="s">
        <v>44</v>
      </c>
      <c r="C24" s="108"/>
      <c r="D24" s="111"/>
      <c r="E24" s="111">
        <f>Assembly!H96</f>
        <v>2.4464202003428678E-2</v>
      </c>
      <c r="F24" s="120">
        <f>E24</f>
        <v>2.4464202003428678E-2</v>
      </c>
    </row>
    <row r="25" spans="2:28" x14ac:dyDescent="0.2">
      <c r="B25" s="121" t="s">
        <v>40</v>
      </c>
      <c r="C25" s="108"/>
      <c r="D25" s="361"/>
      <c r="E25" s="122">
        <f>Assembly!H97</f>
        <v>1.1419607761475232E-2</v>
      </c>
      <c r="F25" s="123">
        <f>E25-Assembly!H85-Assembly!H86-Assembly!H88-Assembly!H89-'Machined Part #1'!I54-'Machined Part #1'!I58-'Pacific Quote #2'!I50-'Pacific Quote #2'!I54-'Pacific Quote #3'!I50-'Pacific Quote #3'!I54</f>
        <v>1.0519606861474332E-2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-0.28158158857942633</v>
      </c>
      <c r="F26" s="120">
        <f>F22-F23-F24-F25</f>
        <v>-0.28068158767942547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-0.28158158857942633</v>
      </c>
      <c r="F28" s="120">
        <f>F26-F27</f>
        <v>-0.28068158767942547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0.24569777881452243</v>
      </c>
      <c r="F34" s="395">
        <f>'Machined Part #1'!I55+'Machined Part #1'!I56+'Machined Part #1'!I57</f>
        <v>2.4464202003428678E-2</v>
      </c>
      <c r="G34" s="468">
        <f>'Machined Part #1'!I63+'Machined Part #1'!I54+'Machined Part #1'!I58</f>
        <v>1.1419607761475232E-2</v>
      </c>
      <c r="H34" s="327">
        <f>'Machined Part #1'!I64</f>
        <v>0.28158158857942639</v>
      </c>
      <c r="I34" s="327"/>
      <c r="J34" s="844">
        <f t="shared" ref="J34:J43" si="1">$H34</f>
        <v>0.28158158857942639</v>
      </c>
      <c r="K34" s="812"/>
      <c r="L34" s="327"/>
      <c r="M34" s="327">
        <f t="shared" ref="M34:M43" si="2">$H34</f>
        <v>0.28158158857942639</v>
      </c>
      <c r="N34" s="812"/>
      <c r="O34" s="327"/>
      <c r="P34" s="327">
        <f t="shared" ref="P34:P43" si="3">$H34</f>
        <v>0.28158158857942639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0.28158158857942639</v>
      </c>
      <c r="I44" s="467"/>
      <c r="J44" s="847">
        <f>SUM(J34:J43)</f>
        <v>0.28158158857942639</v>
      </c>
      <c r="K44" s="814"/>
      <c r="L44" s="467"/>
      <c r="M44" s="467">
        <f>SUM(M34:M43)</f>
        <v>0.28158158857942639</v>
      </c>
      <c r="N44" s="814"/>
      <c r="O44" s="467"/>
      <c r="P44" s="467">
        <f>SUM(P34:P43)</f>
        <v>0.28158158857942639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0.24569777881452243</v>
      </c>
      <c r="I95" s="478"/>
      <c r="J95" s="862">
        <f>J65+SUM(F46:F55)+SUM(F34:F43)+J32</f>
        <v>2.4464202003428678E-2</v>
      </c>
      <c r="K95" s="817"/>
      <c r="L95" s="478"/>
      <c r="M95" s="478">
        <f>M65+SUM(G46:G55)+SUM(G34:G43)+M32</f>
        <v>1.1419607761475232E-2</v>
      </c>
      <c r="N95" s="817"/>
      <c r="O95" s="478"/>
      <c r="P95" s="478">
        <f>P65+SUM(H46:H55)+SUM(H34:H43)+P32</f>
        <v>0.28158158857942639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2.4464202003428678E-2</v>
      </c>
      <c r="I96" s="397"/>
      <c r="J96" s="863">
        <f>J80+SUM(G46:G55)+SUM(G34:G43)</f>
        <v>1.1419607761475232E-2</v>
      </c>
      <c r="K96" s="823"/>
      <c r="L96" s="397"/>
      <c r="M96" s="397">
        <f>M80+SUM(H46:H55)+SUM(H34:H43)</f>
        <v>0.28158158857942639</v>
      </c>
      <c r="N96" s="823"/>
      <c r="O96" s="397"/>
      <c r="P96" s="397">
        <f>P80+SUM(J46:J55)+SUM(J34:J43)</f>
        <v>0.28158158857942639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1.1419607761475232E-2</v>
      </c>
      <c r="I97" s="326"/>
      <c r="J97" s="864">
        <f>J81+SUM(H46:H55)+SUM(H34:H43)+J91</f>
        <v>0.28158158857942639</v>
      </c>
      <c r="K97" s="816"/>
      <c r="L97" s="326"/>
      <c r="M97" s="326">
        <f>M81+SUM(J46:J55)+SUM(J34:J43)+M91</f>
        <v>0.28158158857942639</v>
      </c>
      <c r="N97" s="816"/>
      <c r="O97" s="326"/>
      <c r="P97" s="326">
        <f>P81+SUM(M46:M55)+SUM(M34:M43)+P91</f>
        <v>0.28158158857942639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0.28158158857942633</v>
      </c>
      <c r="I99" s="360"/>
      <c r="J99" s="866">
        <f>SUM(J95:J98)</f>
        <v>0.3174653983443303</v>
      </c>
      <c r="K99" s="818"/>
      <c r="L99" s="360"/>
      <c r="M99" s="360">
        <f>SUM(M95:M98)</f>
        <v>0.57458278492032799</v>
      </c>
      <c r="N99" s="818"/>
      <c r="O99" s="360"/>
      <c r="P99" s="360">
        <f>SUM(P95:P98)</f>
        <v>0.84474476573827917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2014-04-22T17:09:29Z</dcterms:modified>
</cp:coreProperties>
</file>