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H89" s="1"/>
  <c r="G88"/>
  <c r="G86"/>
  <c r="G85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/>
  <c r="D61"/>
  <c r="D62" s="1"/>
  <c r="U52" l="1"/>
  <c r="P54" s="1"/>
  <c r="L58" i="30"/>
  <c r="L58" i="29"/>
  <c r="I58" i="17"/>
  <c r="I60" s="1"/>
  <c r="H36" i="1" s="1"/>
  <c r="E36"/>
  <c r="I58" i="16"/>
  <c r="I60" s="1"/>
  <c r="H35" i="1" s="1"/>
  <c r="E35"/>
  <c r="D64" i="10"/>
  <c r="I53" s="1"/>
  <c r="E34" i="1" s="1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87" l="1"/>
  <c r="G77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<sst xmlns="http://schemas.openxmlformats.org/spreadsheetml/2006/main" count="3065" uniqueCount="702">
  <si>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</si>
  <si>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</si>
  <si>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</si>
  <si>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</si>
  <si>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</si>
  <si>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</si>
  <si>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</si>
  <si>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</si>
  <si>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</si>
  <si>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</si>
  <si>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</si>
  <si>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</si>
  <si>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</si>
  <si>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</si>
  <si>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</si>
  <si>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</si>
  <si>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</si>
  <si>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</si>
  <si>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</si>
  <si>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</si>
  <si>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</si>
  <si>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</si>
  <si>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</si>
  <si>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</si>
  <si>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</si>
  <si>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</si>
  <si>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</si>
  <si>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</si>
  <si>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</si>
  <si>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</si>
  <si>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</si>
  <si>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</si>
  <si>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</si>
  <si>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</si>
  <si>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</si>
  <si>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</si>
  <si>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</si>
  <si>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</si>
  <si>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</si>
  <si>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</si>
  <si>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</si>
  <si>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</si>
  <si>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</si>
  <si>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</si>
  <si>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</si>
  <si>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</si>
  <si>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</si>
  <si>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</si>
  <si>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</si>
  <si>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</si>
  <si>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</si>
  <si>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</si>
  <si>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</si>
  <si>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</si>
  <si>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</si>
  <si>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</si>
  <si>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</si>
  <si>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</si>
  <si>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</si>
  <si>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</si>
  <si>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</si>
  <si>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</si>
  <si>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</si>
  <si>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</si>
  <si>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</si>
  <si>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</si>
  <si>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</si>
  <si>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</si>
  <si>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</si>
  <si>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</si>
  <si>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</si>
  <si>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</si>
  <si>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</si>
  <si>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</si>
  <si>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</si>
  <si>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</si>
  <si>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</si>
  <si>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</si>
  <si>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</si>
  <si>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</si>
  <si>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</si>
  <si>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</si>
  <si>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</si>
  <si>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</si>
  <si>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</si>
  <si>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</si>
  <si>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</si>
  <si>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</si>
  <si>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</si>
  <si>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</si>
  <si>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</si>
  <si>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</si>
  <si>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</si>
  <si>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</si>
  <si>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</si>
  <si>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</si>
  <si>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</si>
  <si>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</si>
  <si>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</si>
  <si>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</si>
  <si>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</si>
  <si>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</si>
  <si>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</si>
  <si>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</si>
  <si>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</si>
  <si>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</si>
  <si>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</si>
  <si>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</si>
  <si>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</si>
  <si>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</si>
  <si>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</si>
  <si>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</si>
  <si>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</si>
  <si>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</si>
  <si>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</si>
  <si>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</si>
  <si>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</si>
  <si>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</si>
  <si>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</si>
  <si>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</si>
  <si>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</si>
  <si>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</si>
  <si>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</si>
  <si>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</si>
  <si>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</si>
  <si>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</si>
  <si>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</si>
  <si>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</si>
  <si>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</si>
  <si>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</si>
  <si>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</si>
  <si>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</si>
  <si>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</si>
  <si>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</si>
  <si>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</si>
  <si>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</si>
  <si>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</si>
  <si>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</si>
  <si>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</si>
  <si>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</si>
  <si>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</si>
  <si>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</si>
  <si>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</si>
  <si>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</si>
  <si>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</si>
  <si>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</si>
  <si>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</si>
  <si>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</si>
  <si>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</si>
  <si>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</si>
  <si>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</si>
  <si>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</si>
  <si>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</si>
  <si>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</si>
  <si>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</si>
  <si>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</si>
  <si>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</si>
  <si>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</si>
  <si>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</si>
  <si>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</si>
  <si>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</si>
  <si>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</si>
  <si>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</si>
  <si>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</si>
  <si>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</si>
  <si>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</si>
  <si>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</si>
  <si>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</si>
  <si>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</si>
  <si>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</si>
  <si>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</si>
  <si>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</si>
  <si>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</si>
  <si>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</si>
  <si>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</si>
  <si>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</si>
  <si>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</si>
  <si>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</si>
  <si>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</si>
  <si>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</si>
  <si>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</si>
  <si>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</si>
  <si>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</si>
  <si>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</si>
  <si>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</si>
  <si>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</si>
  <si>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</si>
  <si>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</si>
  <si>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</si>
  <si>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</si>
  <si>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</si>
  <si>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</si>
  <si>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</si>
  <si>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</si>
  <si>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</si>
  <si>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</si>
  <si>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</si>
  <si>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</si>
  <si>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</si>
  <si>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</si>
  <si>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</si>
  <si>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</si>
  <si>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</si>
  <si>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</si>
  <si>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</si>
  <si>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</si>
  <si>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</si>
  <si>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</si>
  <si>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</si>
  <si>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</si>
  <si>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</si>
  <si>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</si>
  <si>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</si>
  <si>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</si>
  <si>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</si>
  <si>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</si>
  <si>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</si>
  <si>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</si>
  <si>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</si>
  <si>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</si>
  <si>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</si>
  <si>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</si>
  <si>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</si>
  <si>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</si>
  <si>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</si>
  <si>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</si>
  <si>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</si>
  <si>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</si>
  <si>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</si>
  <si>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</si>
  <si>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</si>
  <si>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</si>
  <si>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</si>
  <si>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</si>
  <si>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</si>
  <si>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</si>
  <si>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</si>
  <si>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</si>
  <si>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</si>
  <si>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</si>
  <si>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</si>
  <si>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</si>
  <si>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</si>
  <si>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</si>
  <si>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</si>
  <si>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</si>
  <si>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</si>
  <si>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</si>
  <si>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</si>
  <si>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</si>
  <si>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</si>
  <si>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</si>
  <si>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</si>
  <si>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</si>
  <si>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</si>
  <si>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</si>
  <si>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</si>
  <si>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</si>
  <si>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</si>
  <si>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</si>
  <si>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</si>
  <si>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</si>
  <si>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</si>
  <si>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</si>
  <si>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</si>
  <si>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</si>
  <si>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</si>
  <si>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</si>
  <si>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</si>
  <si>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</si>
  <si>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</si>
  <si>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</si>
  <si>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</si>
  <si>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</si>
  <si>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</si>
  <si>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</si>
  <si>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</si>
  <si>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</si>
  <si>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</si>
  <si>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</si>
  <si>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</si>
  <si>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</si>
  <si>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</si>
  <si>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</si>
  <si>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</si>
  <si>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</si>
  <si>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</si>
  <si>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</si>
  <si>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</si>
  <si>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</si>
  <si>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</si>
  <si>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</si>
  <si>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</si>
  <si>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</si>
  <si>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</si>
  <si>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</si>
  <si>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</si>
  <si>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</si>
  <si>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</si>
  <si>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</si>
  <si>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</si>
  <si>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</si>
  <si>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</si>
  <si>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</si>
  <si>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</si>
  <si>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</si>
  <si>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</si>
  <si>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</si>
  <si>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</si>
  <si>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</si>
  <si>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</si>
  <si>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</si>
  <si>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</si>
  <si>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</si>
  <si>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</si>
  <si>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</si>
  <si>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</si>
  <si>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</si>
  <si>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</si>
  <si>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</si>
  <si>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</si>
  <si>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</si>
  <si>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</si>
  <si>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</si>
  <si>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</si>
  <si>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</si>
  <si>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</si>
  <si>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</si>
  <si>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</si>
  <si>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</si>
  <si>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</si>
  <si>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</si>
  <si>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</si>
  <si>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</si>
  <si>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</si>
  <si>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</si>
  <si>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</si>
  <si>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</si>
  <si>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</si>
  <si>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</si>
  <si>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</si>
  <si>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</si>
  <si>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</si>
  <si>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</si>
  <si>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</si>
  <si>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</si>
  <si>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</si>
  <si>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</si>
  <si>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</si>
  <si>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</si>
  <si>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</si>
  <si>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</si>
  <si>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</si>
  <si>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</si>
  <si>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</si>
  <si>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</si>
  <si>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</si>
  <si>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</si>
  <si>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</si>
  <si>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</si>
  <si>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</si>
  <si>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</si>
  <si>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</si>
  <si>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</si>
  <si>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</si>
  <si>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</si>
  <si>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</si>
  <si>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</si>
  <si>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</si>
  <si>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</si>
  <si>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</si>
  <si>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</si>
  <si>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</si>
  <si>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</si>
  <si>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</si>
  <si>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</si>
  <si>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</si>
  <si>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</si>
  <si>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</si>
  <si>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</si>
  <si>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</si>
  <si>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</si>
  <si>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</si>
  <si>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</si>
  <si>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</si>
  <si>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</si>
  <si>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</si>
  <si>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</si>
  <si>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</si>
  <si>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</si>
  <si>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</si>
  <si>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</si>
  <si>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</si>
  <si>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</si>
  <si>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</si>
  <si>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</si>
  <si>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</si>
  <si>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</si>
  <si>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</si>
  <si>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</si>
  <si>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</si>
  <si>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</si>
  <si>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</si>
  <si>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</si>
  <si>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</si>
  <si>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</si>
  <si>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</si>
  <si>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</si>
  <si>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</si>
  <si>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</si>
  <si>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</si>
  <si>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</si>
  <si>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</si>
  <si>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</si>
  <si>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</si>
  <si>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</si>
  <si>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</si>
  <si>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</si>
  <si>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</si>
  <si>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</si>
  <si>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</si>
  <si>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</si>
  <si>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</si>
  <si>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</si>
  <si>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</si>
  <si>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</si>
  <si>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</si>
  <si>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</si>
  <si>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</si>
  <si>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</si>
  <si>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</si>
  <si>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</si>
  <si>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</si>
  <si>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</si>
  <si>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</si>
  <si>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</si>
  <si>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</si>
  <si>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</si>
  <si>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</si>
  <si>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</si>
  <si>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</si>
  <si>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</si>
  <si>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</si>
  <si>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</si>
  <si>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</si>
  <si>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</si>
  <si>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</si>
  <si>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</si>
  <si>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</si>
  <si>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</si>
  <si>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</si>
  <si>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</si>
  <si>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</si>
  <si>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</si>
  <si>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</si>
  <si>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</si>
  <si>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</si>
  <si>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</si>
  <si>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</si>
  <si>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</si>
  <si>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</si>
  <si>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</si>
  <si>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</si>
  <si>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</si>
  <si>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</si>
  <si>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</si>
  <si>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</si>
  <si>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</si>
  <si>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</si>
  <si>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</si>
  <si>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</si>
  <si>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</si>
  <si>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</si>
  <si>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</si>
  <si>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</si>
  <si>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</si>
  <si>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</si>
  <si>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</si>
  <si>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</si>
  <si>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</si>
  <si>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</si>
  <si>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</si>
  <si>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</si>
  <si>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</si>
  <si>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</si>
  <si>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</si>
  <si>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</si>
  <si>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</si>
  <si>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</si>
  <si>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</si>
  <si>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</si>
  <si>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</si>
  <si>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</si>
  <si>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</si>
  <si>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</si>
  <si>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</si>
  <si>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</si>
  <si>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</si>
  <si>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</si>
  <si>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</si>
  <si>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</si>
  <si>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</si>
  <si>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</si>
  <si>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</si>
  <si>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</si>
  <si>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</si>
  <si>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</si>
  <si>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</si>
  <si>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</si>
  <si>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</si>
  <si>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</si>
  <si>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</si>
  <si>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</si>
  <si>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</si>
  <si>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</si>
  <si>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</si>
  <si>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</si>
  <si>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</si>
  <si>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</si>
  <si>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</si>
  <si>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</si>
  <si>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</si>
  <si>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</si>
  <si>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</si>
  <si>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</si>
  <si>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</si>
  <si>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</si>
  <si>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</si>
  <si>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</si>
  <si>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</si>
  <si>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</si>
  <si>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</si>
  <si>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</si>
  <si>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</si>
  <si>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</si>
  <si>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</si>
  <si>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</si>
  <si>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</si>
  <si>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</si>
  <si>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</si>
  <si>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</si>
  <si>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</si>
  <si>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</si>
  <si>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</si>
  <si>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</si>
  <si>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</si>
  <si>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</si>
  <si>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</si>
  <si>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</si>
  <si>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</si>
  <si>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</si>
  <si>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</si>
  <si>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</si>
  <si>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</si>
  <si>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</si>
  <si>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</si>
  <si>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</si>
  <si>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</si>
  <si>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</si>
  <si>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</si>
  <si>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</si>
  <si>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</si>
  <si>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</si>
  <si>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</si>
  <si>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</si>
  <si>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</si>
  <si>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</si>
  <si>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</si>
  <si>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</si>
  <si>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</si>
  <si>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</si>
  <si>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</si>
  <si>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</si>
  <si>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</si>
  <si>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</si>
  <si>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</si>
  <si>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</si>
  <si>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</si>
  <si>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</si>
  <si>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</si>
  <si>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</si>
  <si>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</si>
  <si>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</si>
  <si>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</si>
  <si>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</si>
  <si>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</si>
  <si>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</si>
  <si>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</si>
  <si>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</si>
  <si>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</si>
  <si>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</si>
  <si>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</si>
  <si>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</si>
  <si>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</si>
  <si>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</si>
  <si>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</si>
  <si>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</si>
  <si>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</si>
  <si>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</si>
  <si>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</si>
  <si>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</si>
  <si>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</si>
  <si>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</si>
  <si>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</si>
  <si>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</si>
  <si>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</si>
  <si>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</si>
  <si>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</si>
  <si>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</si>
  <si>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</si>
  <si>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</si>
  <si>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</si>
  <si>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</si>
  <si>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</si>
  <si>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</si>
  <si>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</si>
  <si>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</si>
  <si>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</si>
  <si>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</si>
  <si>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</si>
  <si>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</si>
  <si>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</si>
  <si>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</si>
  <si>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</si>
  <si>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</si>
  <si>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</si>
  <si>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</si>
  <si>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</si>
  <si>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</si>
  <si>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</si>
  <si>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</si>
  <si>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</si>
  <si>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</si>
  <si>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</si>
  <si>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</si>
  <si>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</si>
  <si>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</si>
  <si>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</si>
  <si>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</si>
  <si>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</si>
  <si>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</si>
  <si>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</si>
  <si>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</si>
  <si>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</si>
  <si>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</si>
  <si>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</si>
  <si>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</si>
  <si>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</si>
  <si>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</si>
  <si>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</si>
  <si>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</si>
  <si>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</si>
  <si>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</si>
  <si>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</si>
  <si>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</si>
  <si>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</si>
  <si>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</si>
  <si>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</si>
  <si>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</si>
  <si>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</si>
  <si>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</si>
  <si>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</si>
  <si>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</si>
  <si>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</si>
  <si>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</si>
  <si>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</si>
  <si>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</si>
  <si>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</si>
  <si>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</si>
  <si>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</si>
  <si>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</si>
  <si>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</si>
  <si>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</si>
  <si>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</si>
  <si>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</si>
  <si>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</si>
  <si>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</si>
  <si>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</si>
  <si>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</si>
  <si>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</si>
  <si>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</si>
  <si>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</si>
  <si>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</si>
  <si>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</si>
  <si>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</si>
  <si>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</si>
  <si>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</si>
  <si>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</si>
  <si>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</si>
  <si>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</si>
  <si>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</si>
  <si>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</si>
  <si>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</si>
  <si>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</si>
  <si>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</si>
  <si>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</si>
  <si>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</si>
  <si>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</si>
  <si>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</si>
  <si>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>TRV3820</t>
  </si>
  <si>
    <t>Hydromat Only</t>
  </si>
  <si>
    <t>TRV3820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</si>
</sst>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0" fontId="0" fillId="0" borderId="13" xfId="0" applyFill="1" applyBorder="1" applyAlignment="1"/>
    <xf numFmtId="181" fontId="0" fillId="19" borderId="6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7" t="s">
        <v>701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TRV3820  1¼"</v>
      </c>
      <c r="Q5" s="348"/>
      <c r="R5" s="226"/>
      <c r="S5" s="226"/>
      <c r="T5" s="226"/>
      <c r="U5" s="349" t="s">
        <v>16</v>
      </c>
      <c r="V5" s="923">
        <f ca="1" xml:space="preserve"> TODAY()</f>
        <v>42012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2">
        <v>1</v>
      </c>
      <c r="B8" s="1012" t="s">
        <v>317</v>
      </c>
      <c r="C8" s="986" t="s">
        <v>23</v>
      </c>
      <c r="D8" s="101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2"/>
      <c r="B9" s="1013"/>
      <c r="C9" s="987"/>
      <c r="D9" s="101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2"/>
      <c r="B10" s="1013"/>
      <c r="C10" s="987"/>
      <c r="D10" s="101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2"/>
      <c r="B11" s="1013"/>
      <c r="C11" s="987"/>
      <c r="D11" s="1014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2"/>
      <c r="B12" s="1013"/>
      <c r="C12" s="987"/>
      <c r="D12" s="101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2"/>
      <c r="B13" s="1013"/>
      <c r="C13" s="987"/>
      <c r="D13" s="101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285">
        <v>1.5249999999999999</v>
      </c>
      <c r="P13" s="158"/>
      <c r="Q13" s="991" t="s">
        <v>312</v>
      </c>
      <c r="R13" s="965"/>
      <c r="S13" s="1011">
        <f>+C20</f>
        <v>0.6875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2"/>
      <c r="B14" s="1013"/>
      <c r="C14" s="987"/>
      <c r="D14" s="101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2">
        <v>2</v>
      </c>
      <c r="B15" s="1012" t="s">
        <v>306</v>
      </c>
      <c r="C15" s="986" t="s">
        <v>305</v>
      </c>
      <c r="D15" s="97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4"/>
      <c r="N15" s="252"/>
      <c r="O15" s="791">
        <v>9.2999999999999999E-2</v>
      </c>
      <c r="P15" s="158"/>
      <c r="Q15" s="991" t="s">
        <v>308</v>
      </c>
      <c r="R15" s="965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2"/>
      <c r="B16" s="1013"/>
      <c r="C16" s="987"/>
      <c r="D16" s="973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2"/>
      <c r="B17" s="1013"/>
      <c r="C17" s="987"/>
      <c r="D17" s="973"/>
      <c r="E17" s="204"/>
      <c r="F17" s="444">
        <v>37</v>
      </c>
      <c r="G17" s="204" t="s">
        <v>452</v>
      </c>
      <c r="H17" s="318"/>
      <c r="I17" s="452">
        <f>IF(OR(C28="HS",C28="HL"),T30,U52)</f>
        <v>361.78349519666511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6" t="s">
        <v>304</v>
      </c>
      <c r="R17" s="1007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2"/>
      <c r="B18" s="1013"/>
      <c r="C18" s="987"/>
      <c r="D18" s="97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90">
        <f>SUM(O13:O16)</f>
        <v>1.6379999999999999</v>
      </c>
      <c r="P18" s="158"/>
      <c r="Q18" s="991" t="s">
        <v>302</v>
      </c>
      <c r="R18" s="964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2"/>
      <c r="B19" s="1013"/>
      <c r="C19" s="1015"/>
      <c r="D19" s="97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3.3403956124174787E-2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1" t="s">
        <v>299</v>
      </c>
      <c r="R20" s="965"/>
      <c r="S20" s="252">
        <f>IF(ISERROR(T18/O22),"",T18/O22)</f>
        <v>83.494936436112908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6" t="s">
        <v>692</v>
      </c>
      <c r="M21" s="1017"/>
      <c r="N21" s="101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5"/>
      <c r="N22" s="235"/>
      <c r="O22" s="250">
        <f>O18*(1+O20)</f>
        <v>1.67076</v>
      </c>
      <c r="P22" s="158"/>
      <c r="Q22" s="991" t="s">
        <v>296</v>
      </c>
      <c r="R22" s="964"/>
      <c r="S22" s="964"/>
      <c r="T22" s="203">
        <f>IF(S20="",,S20 - 1)</f>
        <v>82.494936436112908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2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292</v>
      </c>
      <c r="M24" s="1034"/>
      <c r="N24" s="1034"/>
      <c r="O24" s="921">
        <f>IF(ISERROR(S17/T22),,S17/T22)</f>
        <v>0.21935604745696211</v>
      </c>
      <c r="P24" s="243" t="s">
        <v>22</v>
      </c>
      <c r="Q24" s="1018" t="s">
        <v>693</v>
      </c>
      <c r="R24" s="1018"/>
      <c r="S24" s="1018"/>
      <c r="T24" s="1018"/>
      <c r="U24" s="1018"/>
      <c r="V24" s="198"/>
      <c r="W24" s="158"/>
      <c r="X24" s="158"/>
      <c r="Y24" s="158"/>
    </row>
    <row r="25" spans="1:29" s="237" customFormat="1" ht="13.5" thickBot="1">
      <c r="A25" s="982"/>
      <c r="B25" s="980" t="s">
        <v>22</v>
      </c>
      <c r="C25" s="980"/>
      <c r="D25" s="98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2"/>
      <c r="B26" s="980"/>
      <c r="C26" s="980"/>
      <c r="D26" s="981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4"/>
      <c r="H27" s="975"/>
      <c r="I27" s="976"/>
      <c r="J27" s="158"/>
      <c r="K27" s="158"/>
      <c r="L27" s="1030" t="s">
        <v>684</v>
      </c>
      <c r="M27" s="1031"/>
      <c r="N27" s="1031"/>
      <c r="O27" s="1031"/>
      <c r="P27" s="1032"/>
      <c r="Q27" s="991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2">
        <v>8</v>
      </c>
      <c r="B28" s="984" t="s">
        <v>676</v>
      </c>
      <c r="C28" s="986" t="s">
        <v>325</v>
      </c>
      <c r="D28" s="989"/>
      <c r="E28" s="157"/>
      <c r="F28" s="307"/>
      <c r="G28" s="977"/>
      <c r="H28" s="978"/>
      <c r="I28" s="979"/>
      <c r="J28" s="158"/>
      <c r="K28" s="158"/>
      <c r="L28" s="236"/>
      <c r="M28" s="229"/>
      <c r="N28" s="229"/>
      <c r="O28" s="229"/>
      <c r="P28" s="228"/>
      <c r="Q28" s="992" t="s">
        <v>288</v>
      </c>
      <c r="R28" s="993"/>
      <c r="S28" s="994"/>
      <c r="T28" s="788">
        <v>8</v>
      </c>
      <c r="U28" s="157" t="s">
        <v>700</v>
      </c>
      <c r="V28" s="198"/>
      <c r="W28" s="158"/>
      <c r="X28" s="158"/>
      <c r="Y28" s="158"/>
    </row>
    <row r="29" spans="1:29" ht="15.75" customHeight="1">
      <c r="A29" s="982"/>
      <c r="B29" s="984"/>
      <c r="C29" s="987"/>
      <c r="D29" s="989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2"/>
      <c r="B30" s="984"/>
      <c r="C30" s="987"/>
      <c r="D30" s="989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20" t="s">
        <v>699</v>
      </c>
      <c r="N30" s="920"/>
      <c r="O30" s="925">
        <v>7.9960000000000003E-2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2"/>
      <c r="B31" s="984"/>
      <c r="C31" s="987"/>
      <c r="D31" s="98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2"/>
      <c r="B32" s="984"/>
      <c r="C32" s="987"/>
      <c r="D32" s="989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2">
        <f>O24-O30</f>
        <v>0.1393960474569621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2"/>
      <c r="B33" s="984"/>
      <c r="C33" s="987"/>
      <c r="D33" s="989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2"/>
      <c r="B34" s="984"/>
      <c r="C34" s="987"/>
      <c r="D34" s="989"/>
      <c r="E34" s="157"/>
      <c r="F34" s="307">
        <v>47</v>
      </c>
      <c r="G34" s="969" t="s">
        <v>686</v>
      </c>
      <c r="H34" s="970"/>
      <c r="I34" s="97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2"/>
      <c r="B35" s="984"/>
      <c r="C35" s="987"/>
      <c r="D35" s="989"/>
      <c r="E35" s="157"/>
      <c r="F35" s="307"/>
      <c r="G35" s="334"/>
      <c r="H35" s="335"/>
      <c r="I35" s="340"/>
      <c r="J35" s="158"/>
      <c r="K35" s="158"/>
      <c r="L35" s="995" t="s">
        <v>683</v>
      </c>
      <c r="M35" s="996"/>
      <c r="N35" s="996"/>
      <c r="O35" s="962"/>
      <c r="P35" s="158"/>
      <c r="Q35" s="963" t="s">
        <v>280</v>
      </c>
      <c r="R35" s="965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>
      <c r="A36" s="983"/>
      <c r="B36" s="985"/>
      <c r="C36" s="988"/>
      <c r="D36" s="990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1" t="s">
        <v>279</v>
      </c>
      <c r="R36" s="964"/>
      <c r="S36" s="965"/>
      <c r="T36" s="283">
        <v>7.2</v>
      </c>
      <c r="U36" s="158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500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450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4" t="s">
        <v>274</v>
      </c>
      <c r="M42" s="1025"/>
      <c r="N42" s="1025"/>
      <c r="O42" s="1025"/>
      <c r="P42" s="102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6</v>
      </c>
      <c r="P44" s="214"/>
      <c r="Q44" s="991" t="s">
        <v>269</v>
      </c>
      <c r="R44" s="965"/>
      <c r="S44" s="215">
        <f>T22*O44</f>
        <v>494.96961861667745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83.494936436112908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3600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82.494936436112908</v>
      </c>
      <c r="E47" s="157"/>
      <c r="F47" s="444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6.2731736749038154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146.59571612903227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94.09760512355723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0.21935604745696211</v>
      </c>
      <c r="E49" s="157"/>
      <c r="F49" s="444">
        <v>57</v>
      </c>
      <c r="G49" s="171" t="s">
        <v>254</v>
      </c>
      <c r="H49" s="281"/>
      <c r="I49" s="207"/>
      <c r="K49" s="158"/>
      <c r="L49" s="1027" t="s">
        <v>687</v>
      </c>
      <c r="M49" s="1028"/>
      <c r="N49" s="1028"/>
      <c r="O49" s="1028"/>
      <c r="P49" s="1028"/>
      <c r="Q49" s="1028"/>
      <c r="R49" s="1029"/>
      <c r="S49" s="158"/>
      <c r="T49" s="158"/>
      <c r="U49" s="210">
        <f>U46/480</f>
        <v>7.5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0.46064769965962044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688</v>
      </c>
      <c r="M50" s="1002"/>
      <c r="N50" s="1002"/>
      <c r="O50" s="1002"/>
      <c r="P50" s="1002"/>
      <c r="Q50" s="1002"/>
      <c r="R50" s="1002"/>
      <c r="S50" s="965"/>
      <c r="T50" s="158"/>
      <c r="U50" s="210">
        <f>480 - U48</f>
        <v>385.90239487644277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6" t="s">
        <v>245</v>
      </c>
      <c r="G51" s="967"/>
      <c r="H51" s="967"/>
      <c r="I51" s="968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2894.2679615733209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9"/>
      <c r="G52" s="1020"/>
      <c r="H52" s="1020"/>
      <c r="I52" s="1021"/>
      <c r="K52" s="158"/>
      <c r="L52" s="963" t="s">
        <v>689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361.78349519666511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0.37619562138869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8" t="s">
        <v>248</v>
      </c>
      <c r="M54" s="959"/>
      <c r="N54" s="959"/>
      <c r="O54" s="960"/>
      <c r="P54" s="1022">
        <f>U52</f>
        <v>361.78349519666511</v>
      </c>
      <c r="Q54" s="1023"/>
      <c r="R54" s="158"/>
      <c r="S54" s="323" t="s">
        <v>247</v>
      </c>
      <c r="T54" s="324"/>
      <c r="U54" s="324"/>
      <c r="V54" s="347">
        <f>O24</f>
        <v>0.21935604745696211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3.3403956124174787E-2</v>
      </c>
      <c r="L56" s="958" t="s">
        <v>244</v>
      </c>
      <c r="M56" s="959"/>
      <c r="N56" s="959"/>
      <c r="O56" s="960"/>
      <c r="P56" s="961">
        <f>T30</f>
        <v>405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5" t="s">
        <v>349</v>
      </c>
      <c r="M59" s="957"/>
      <c r="N59"/>
      <c r="O59" s="955" t="s">
        <v>351</v>
      </c>
      <c r="P59" s="957"/>
      <c r="Q59"/>
      <c r="R59" s="955" t="s">
        <v>328</v>
      </c>
      <c r="S59" s="956"/>
      <c r="T59" s="956"/>
      <c r="U59" s="957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0.15354923321987346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8.4452078270930403E-2</v>
      </c>
      <c r="E62" s="146"/>
      <c r="F62" s="304">
        <v>68</v>
      </c>
      <c r="G62" s="180" t="s">
        <v>231</v>
      </c>
      <c r="H62" s="182"/>
      <c r="I62" s="181">
        <f>SUM(I53:I61)</f>
        <v>0.42820491921945553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1.5692382295613365E-2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0.37619562138869</v>
      </c>
      <c r="E64" s="146"/>
      <c r="F64" s="165">
        <v>70</v>
      </c>
      <c r="G64" s="167" t="s">
        <v>352</v>
      </c>
      <c r="H64" s="166"/>
      <c r="I64" s="162">
        <f>+I63+I62</f>
        <v>0.4438973015150689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3" t="s">
        <v>335</v>
      </c>
      <c r="M73" s="954"/>
      <c r="N73" s="150"/>
      <c r="O73" s="953" t="s">
        <v>334</v>
      </c>
      <c r="P73" s="954"/>
      <c r="R73" s="955" t="s">
        <v>333</v>
      </c>
      <c r="S73" s="956"/>
      <c r="T73" s="957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L56:O56"/>
    <mergeCell ref="P56:Q56"/>
    <mergeCell ref="L51:S51"/>
    <mergeCell ref="L52:S52"/>
    <mergeCell ref="L54:O54"/>
    <mergeCell ref="L73:M73"/>
    <mergeCell ref="R73:T73"/>
    <mergeCell ref="R59:U59"/>
    <mergeCell ref="O73:P73"/>
    <mergeCell ref="O59:P59"/>
    <mergeCell ref="L59:M59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>
        <v>7.5</v>
      </c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0.39081100600407465</v>
      </c>
      <c r="F23" s="120">
        <f>E23</f>
        <v>0.39081100600407465</v>
      </c>
    </row>
    <row r="24" spans="2:28">
      <c r="B24" s="115" t="s">
        <v>44</v>
      </c>
      <c r="C24" s="108"/>
      <c r="D24" s="111"/>
      <c r="E24" s="111">
        <f>Assembly!H96</f>
        <v>3.649391231537992E-2</v>
      </c>
      <c r="F24" s="120">
        <f>E24</f>
        <v>3.649391231537992E-2</v>
      </c>
    </row>
    <row r="25" spans="2:28">
      <c r="B25" s="121" t="s">
        <v>40</v>
      </c>
      <c r="C25" s="108"/>
      <c r="D25" s="361"/>
      <c r="E25" s="122">
        <f>Assembly!H97</f>
        <v>1.6592383195614263E-2</v>
      </c>
      <c r="F25" s="123">
        <f>E25-Assembly!H85-Assembly!H86-Assembly!H88-Assembly!H89-'Machined Part #1'!I54-'Machined Part #1'!I58-'Pacific Quote #2'!I50-'Pacific Quote #2'!I54-'Pacific Quote #3'!I50-'Pacific Quote #3'!I54</f>
        <v>1.5692382295613365E-2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-0.44389730151506879</v>
      </c>
      <c r="F26" s="120">
        <f>F22-F23-F24-F25</f>
        <v>-0.44299730061506792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-0.44389730151506879</v>
      </c>
      <c r="F28" s="120">
        <f>F26-F27</f>
        <v>-0.44299730061506792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0.39081100600407465</v>
      </c>
      <c r="F34" s="396">
        <f>'Machined Part #1'!I55+'Machined Part #1'!I56+'Machined Part #1'!I57</f>
        <v>3.649391231537992E-2</v>
      </c>
      <c r="G34" s="469">
        <f>'Machined Part #1'!I63+'Machined Part #1'!I54+'Machined Part #1'!I58</f>
        <v>1.6592383195614263E-2</v>
      </c>
      <c r="H34" s="327">
        <f>'Machined Part #1'!I64</f>
        <v>0.4438973015150689</v>
      </c>
      <c r="I34" s="327"/>
      <c r="J34" s="845">
        <f t="shared" ref="J34:J43" si="1">$H34</f>
        <v>0.4438973015150689</v>
      </c>
      <c r="K34" s="813"/>
      <c r="L34" s="327"/>
      <c r="M34" s="327">
        <f t="shared" ref="M34:M43" si="2">$H34</f>
        <v>0.4438973015150689</v>
      </c>
      <c r="N34" s="813"/>
      <c r="O34" s="327"/>
      <c r="P34" s="327">
        <f t="shared" ref="P34:P43" si="3">$H34</f>
        <v>0.4438973015150689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0.4438973015150689</v>
      </c>
      <c r="I44" s="468"/>
      <c r="J44" s="848">
        <f>SUM(J34:J43)</f>
        <v>0.4438973015150689</v>
      </c>
      <c r="K44" s="815"/>
      <c r="L44" s="468"/>
      <c r="M44" s="468">
        <f>SUM(M34:M43)</f>
        <v>0.4438973015150689</v>
      </c>
      <c r="N44" s="815"/>
      <c r="O44" s="468"/>
      <c r="P44" s="468">
        <f>SUM(P34:P43)</f>
        <v>0.4438973015150689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0.39081100600407465</v>
      </c>
      <c r="I95" s="479"/>
      <c r="J95" s="863">
        <f>J65+SUM(F46:F55)+SUM(F34:F43)+J32</f>
        <v>3.649391231537992E-2</v>
      </c>
      <c r="K95" s="818"/>
      <c r="L95" s="479"/>
      <c r="M95" s="479">
        <f>M65+SUM(G46:G55)+SUM(G34:G43)+M32</f>
        <v>1.6592383195614263E-2</v>
      </c>
      <c r="N95" s="818"/>
      <c r="O95" s="479"/>
      <c r="P95" s="479">
        <f>P65+SUM(H46:H55)+SUM(H34:H43)+P32</f>
        <v>0.4438973015150689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3.649391231537992E-2</v>
      </c>
      <c r="I96" s="398"/>
      <c r="J96" s="864">
        <f>J80+SUM(G46:G55)+SUM(G34:G43)</f>
        <v>1.6592383195614263E-2</v>
      </c>
      <c r="K96" s="824"/>
      <c r="L96" s="398"/>
      <c r="M96" s="398">
        <f>M80+SUM(H46:H55)+SUM(H34:H43)</f>
        <v>0.4438973015150689</v>
      </c>
      <c r="N96" s="824"/>
      <c r="O96" s="398"/>
      <c r="P96" s="398">
        <f>P80+SUM(J46:J55)+SUM(J34:J43)</f>
        <v>0.4438973015150689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1.6592383195614263E-2</v>
      </c>
      <c r="I97" s="326"/>
      <c r="J97" s="865">
        <f>J81+SUM(H46:H55)+SUM(H34:H43)+J91</f>
        <v>0.4438973015150689</v>
      </c>
      <c r="K97" s="817"/>
      <c r="L97" s="326"/>
      <c r="M97" s="326">
        <f>M81+SUM(J46:J55)+SUM(J34:J43)+M91</f>
        <v>0.4438973015150689</v>
      </c>
      <c r="N97" s="817"/>
      <c r="O97" s="326"/>
      <c r="P97" s="326">
        <f>P81+SUM(M46:M55)+SUM(M34:M43)+P91</f>
        <v>0.4438973015150689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0.44389730151506879</v>
      </c>
      <c r="I99" s="360"/>
      <c r="J99" s="867">
        <f>SUM(J95:J98)</f>
        <v>0.4969835970260631</v>
      </c>
      <c r="K99" s="819"/>
      <c r="L99" s="360"/>
      <c r="M99" s="360">
        <f>SUM(M95:M98)</f>
        <v>0.90438698622575209</v>
      </c>
      <c r="N99" s="819"/>
      <c r="O99" s="360"/>
      <c r="P99" s="360">
        <f>SUM(P95:P98)</f>
        <v>1.3316919045452067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2015-01-08T17:40:51Z</dcterms:modified>
</cp:coreProperties>
</file>