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J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<sst xmlns="http://schemas.openxmlformats.org/spreadsheetml/2006/main" count="3072" uniqueCount="710">
  <si>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</si>
  <si>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</si>
  <si>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</si>
  <si>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</si>
  <si>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</si>
  <si>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</si>
  <si>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</si>
  <si>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</si>
  <si>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</si>
  <si>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</si>
  <si>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</si>
  <si>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</si>
  <si>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</si>
  <si>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</si>
  <si>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</si>
  <si>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</si>
  <si>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</si>
  <si>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</si>
  <si>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</si>
  <si>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</si>
  <si>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</si>
  <si>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</si>
  <si>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</si>
  <si>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</si>
  <si>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</si>
  <si>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</si>
  <si>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</si>
  <si>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</si>
  <si>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</si>
  <si>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</si>
  <si>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</si>
  <si>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</si>
  <si>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</si>
  <si>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</si>
  <si>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</si>
  <si>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</si>
  <si>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</si>
  <si>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</si>
  <si>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</si>
  <si>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</si>
  <si>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</si>
  <si>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</si>
  <si>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</si>
  <si>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</si>
  <si>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</si>
  <si>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</si>
  <si>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</si>
  <si>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</si>
  <si>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</si>
  <si>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</si>
  <si>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</si>
  <si>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</si>
  <si>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</si>
  <si>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</si>
  <si>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</si>
  <si>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</si>
  <si>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</si>
  <si>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</si>
  <si>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</si>
  <si>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</si>
  <si>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</si>
  <si>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</si>
  <si>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</si>
  <si>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</si>
  <si>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</si>
  <si>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</si>
  <si>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</si>
  <si>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</si>
  <si>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</si>
  <si>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</si>
  <si>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</si>
  <si>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</si>
  <si>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</si>
  <si>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</si>
  <si>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</si>
  <si>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</si>
  <si>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</si>
  <si>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</si>
  <si>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</si>
  <si>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</si>
  <si>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</si>
  <si>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</si>
  <si>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</si>
  <si>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</si>
  <si>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</si>
  <si>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</si>
  <si>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</si>
  <si>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</si>
  <si>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</si>
  <si>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</si>
  <si>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</si>
  <si>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</si>
  <si>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</si>
  <si>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</si>
  <si>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</si>
  <si>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</si>
  <si>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</si>
  <si>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</si>
  <si>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</si>
  <si>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</si>
  <si>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</si>
  <si>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</si>
  <si>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</si>
  <si>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</si>
  <si>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</si>
  <si>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</si>
  <si>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</si>
  <si>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</si>
  <si>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</si>
  <si>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</si>
  <si>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</si>
  <si>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</si>
  <si>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</si>
  <si>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</si>
  <si>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</si>
  <si>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</si>
  <si>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</si>
  <si>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</si>
  <si>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</si>
  <si>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</si>
  <si>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</si>
  <si>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</si>
  <si>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</si>
  <si>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</si>
  <si>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</si>
  <si>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</si>
  <si>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</si>
  <si>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</si>
  <si>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</si>
  <si>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</si>
  <si>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</si>
  <si>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</si>
  <si>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</si>
  <si>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</si>
  <si>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</si>
  <si>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</si>
  <si>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</si>
  <si>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</si>
  <si>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</si>
  <si>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</si>
  <si>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</si>
  <si>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</si>
  <si>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</si>
  <si>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</si>
  <si>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</si>
  <si>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</si>
  <si>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</si>
  <si>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</si>
  <si>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</si>
  <si>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</si>
  <si>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</si>
  <si>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</si>
  <si>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</si>
  <si>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</si>
  <si>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</si>
  <si>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</si>
  <si>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</si>
  <si>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</si>
  <si>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</si>
  <si>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</si>
  <si>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</si>
  <si>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</si>
  <si>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</si>
  <si>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</si>
  <si>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</si>
  <si>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</si>
  <si>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</si>
  <si>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</si>
  <si>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</si>
  <si>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</si>
  <si>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</si>
  <si>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</si>
  <si>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</si>
  <si>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</si>
  <si>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</si>
  <si>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</si>
  <si>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</si>
  <si>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</si>
  <si>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</si>
  <si>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</si>
  <si>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</si>
  <si>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</si>
  <si>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</si>
  <si>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</si>
  <si>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</si>
  <si>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</si>
  <si>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</si>
  <si>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</si>
  <si>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</si>
  <si>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</si>
  <si>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</si>
  <si>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</si>
  <si>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</si>
  <si>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</si>
  <si>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</si>
  <si>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</si>
  <si>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</si>
  <si>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</si>
  <si>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</si>
  <si>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</si>
  <si>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</si>
  <si>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</si>
  <si>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</si>
  <si>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</si>
  <si>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</si>
  <si>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</si>
  <si>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</si>
  <si>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</si>
  <si>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</si>
  <si>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</si>
  <si>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</si>
  <si>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</si>
  <si>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</si>
  <si>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</si>
  <si>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</si>
  <si>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</si>
  <si>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</si>
  <si>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</si>
  <si>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</si>
  <si>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</si>
  <si>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</si>
  <si>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</si>
  <si>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</si>
  <si>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</si>
  <si>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</si>
  <si>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</si>
  <si>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</si>
  <si>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</si>
  <si>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</si>
  <si>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</si>
  <si>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</si>
  <si>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</si>
  <si>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</si>
  <si>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</si>
  <si>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</si>
  <si>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</si>
  <si>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</si>
  <si>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</si>
  <si>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</si>
  <si>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</si>
  <si>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</si>
  <si>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</si>
  <si>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</si>
  <si>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</si>
  <si>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</si>
  <si>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</si>
  <si>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</si>
  <si>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</si>
  <si>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</si>
  <si>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</si>
  <si>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</si>
  <si>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</si>
  <si>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</si>
  <si>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</si>
  <si>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</si>
  <si>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</si>
  <si>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</si>
  <si>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</si>
  <si>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</si>
  <si>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</si>
  <si>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</si>
  <si>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</si>
  <si>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</si>
  <si>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</si>
  <si>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</si>
  <si>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</si>
  <si>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</si>
  <si>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</si>
  <si>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</si>
  <si>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</si>
  <si>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</si>
  <si>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</si>
  <si>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</si>
  <si>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</si>
  <si>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</si>
  <si>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</si>
  <si>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</si>
  <si>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</si>
  <si>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</si>
  <si>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</si>
  <si>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</si>
  <si>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</si>
  <si>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</si>
  <si>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</si>
  <si>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</si>
  <si>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</si>
  <si>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</si>
  <si>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</si>
  <si>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</si>
  <si>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</si>
  <si>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</si>
  <si>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</si>
  <si>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</si>
  <si>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</si>
  <si>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</si>
  <si>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</si>
  <si>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</si>
  <si>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</si>
  <si>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</si>
  <si>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</si>
  <si>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</si>
  <si>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</si>
  <si>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</si>
  <si>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</si>
  <si>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</si>
  <si>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</si>
  <si>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</si>
  <si>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</si>
  <si>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</si>
  <si>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</si>
  <si>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</si>
  <si>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</si>
  <si>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</si>
  <si>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</si>
  <si>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</si>
  <si>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</si>
  <si>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</si>
  <si>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</si>
  <si>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</si>
  <si>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</si>
  <si>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</si>
  <si>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</si>
  <si>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</si>
  <si>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</si>
  <si>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</si>
  <si>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</si>
  <si>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</si>
  <si>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</si>
  <si>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</si>
  <si>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</si>
  <si>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</si>
  <si>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</si>
  <si>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</si>
  <si>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</si>
  <si>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</si>
  <si>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</si>
  <si>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</si>
  <si>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</si>
  <si>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</si>
  <si>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</si>
  <si>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</si>
  <si>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</si>
  <si>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</si>
  <si>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</si>
  <si>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</si>
  <si>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</si>
  <si>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</si>
  <si>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</si>
  <si>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</si>
  <si>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</si>
  <si>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</si>
  <si>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</si>
  <si>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</si>
  <si>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</si>
  <si>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</si>
  <si>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</si>
  <si>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</si>
  <si>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</si>
  <si>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</si>
  <si>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</si>
  <si>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</si>
  <si>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</si>
  <si>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</si>
  <si>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</si>
  <si>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</si>
  <si>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</si>
  <si>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</si>
  <si>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</si>
  <si>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</si>
  <si>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</si>
  <si>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</si>
  <si>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</si>
  <si>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</si>
  <si>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</si>
  <si>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</si>
  <si>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</si>
  <si>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</si>
  <si>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</si>
  <si>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</si>
  <si>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</si>
  <si>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</si>
  <si>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</si>
  <si>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</si>
  <si>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</si>
  <si>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</si>
  <si>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</si>
  <si>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</si>
  <si>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</si>
  <si>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</si>
  <si>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</si>
  <si>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</si>
  <si>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</si>
  <si>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</si>
  <si>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</si>
  <si>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</si>
  <si>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</si>
  <si>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</si>
  <si>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</si>
  <si>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</si>
  <si>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</si>
  <si>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</si>
  <si>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</si>
  <si>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</si>
  <si>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</si>
  <si>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</si>
  <si>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</si>
  <si>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</si>
  <si>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</si>
  <si>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</si>
  <si>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</si>
  <si>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</si>
  <si>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</si>
  <si>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</si>
  <si>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</si>
  <si>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</si>
  <si>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</si>
  <si>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</si>
  <si>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</si>
  <si>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</si>
  <si>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</si>
  <si>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</si>
  <si>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</si>
  <si>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</si>
  <si>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</si>
  <si>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</si>
  <si>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</si>
  <si>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</si>
  <si>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</si>
  <si>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</si>
  <si>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</si>
  <si>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</si>
  <si>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</si>
  <si>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</si>
  <si>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</si>
  <si>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</si>
  <si>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</si>
  <si>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</si>
  <si>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</si>
  <si>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</si>
  <si>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</si>
  <si>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</si>
  <si>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</si>
  <si>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</si>
  <si>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</si>
  <si>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</si>
  <si>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</si>
  <si>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</si>
  <si>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</si>
  <si>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</si>
  <si>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</si>
  <si>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</si>
  <si>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</si>
  <si>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</si>
  <si>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</si>
  <si>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</si>
  <si>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</si>
  <si>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</si>
  <si>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</si>
  <si>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</si>
  <si>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</si>
  <si>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</si>
  <si>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</si>
  <si>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</si>
  <si>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</si>
  <si>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</si>
  <si>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</si>
  <si>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</si>
  <si>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</si>
  <si>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</si>
  <si>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</si>
  <si>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</si>
  <si>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</si>
  <si>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</si>
  <si>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</si>
  <si>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</si>
  <si>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</si>
  <si>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</si>
  <si>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</si>
  <si>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</si>
  <si>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</si>
  <si>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</si>
  <si>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</si>
  <si>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</si>
  <si>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</si>
  <si>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</si>
  <si>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</si>
  <si>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</si>
  <si>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</si>
  <si>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</si>
  <si>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</si>
  <si>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</si>
  <si>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</si>
  <si>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</si>
  <si>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</si>
  <si>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</si>
  <si>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</si>
  <si>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</si>
  <si>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</si>
  <si>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</si>
  <si>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</si>
  <si>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</si>
  <si>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</si>
  <si>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</si>
  <si>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</si>
  <si>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</si>
  <si>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</si>
  <si>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</si>
  <si>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</si>
  <si>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</si>
  <si>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</si>
  <si>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</si>
  <si>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</si>
  <si>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</si>
  <si>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</si>
  <si>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</si>
  <si>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</si>
  <si>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</si>
  <si>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</si>
  <si>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</si>
  <si>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</si>
  <si>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</si>
  <si>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</si>
  <si>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</si>
  <si>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</si>
  <si>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</si>
  <si>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</si>
  <si>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</si>
  <si>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</si>
  <si>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</si>
  <si>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</si>
  <si>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</si>
  <si>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</si>
  <si>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</si>
  <si>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</si>
  <si>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</si>
  <si>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</si>
  <si>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</si>
  <si>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</si>
  <si>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</si>
  <si>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</si>
  <si>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</si>
  <si>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</si>
  <si>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</si>
  <si>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</si>
  <si>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</si>
  <si>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</si>
  <si>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</si>
  <si>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</si>
  <si>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</si>
  <si>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</si>
  <si>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</si>
  <si>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</si>
  <si>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</si>
  <si>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</si>
  <si>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</si>
  <si>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</si>
  <si>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</si>
  <si>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</si>
  <si>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</si>
  <si>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</si>
  <si>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</si>
  <si>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</si>
  <si>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</si>
  <si>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</si>
  <si>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</si>
  <si>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</si>
  <si>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</si>
  <si>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</si>
  <si>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</si>
  <si>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</si>
  <si>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</si>
  <si>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</si>
  <si>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</si>
  <si>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</si>
  <si>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</si>
  <si>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</si>
  <si>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</si>
  <si>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</si>
  <si>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</si>
  <si>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</si>
  <si>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</si>
  <si>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</si>
  <si>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</si>
  <si>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</si>
  <si>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</si>
  <si>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</si>
  <si>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</si>
  <si>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</si>
  <si>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</si>
  <si>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</si>
  <si>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</si>
  <si>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</si>
  <si>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</si>
  <si>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</si>
  <si>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</si>
  <si>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</si>
  <si>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</si>
  <si>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</si>
  <si>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</si>
  <si>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</si>
  <si>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</si>
  <si>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</si>
  <si>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</si>
  <si>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</si>
  <si>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</si>
  <si>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</si>
  <si>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</si>
  <si>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</si>
  <si>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</si>
  <si>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</si>
  <si>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</si>
  <si>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</si>
  <si>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</si>
  <si>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</si>
  <si>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</si>
  <si>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</si>
  <si>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</si>
  <si>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</si>
  <si>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</si>
  <si>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</si>
  <si>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</si>
  <si>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</si>
  <si>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</si>
  <si>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</si>
  <si>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</si>
  <si>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</si>
  <si>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</si>
  <si>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</si>
  <si>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</si>
  <si>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</si>
  <si>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</si>
  <si>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</si>
  <si>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</si>
  <si>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</si>
  <si>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</si>
  <si>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</si>
  <si>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</si>
  <si>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</si>
  <si>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</si>
  <si>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</si>
  <si>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</si>
  <si>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</si>
  <si>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</si>
  <si>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</si>
  <si>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</si>
  <si>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</si>
  <si>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</si>
  <si>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</si>
  <si>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</si>
  <si>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</si>
  <si>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</si>
  <si>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</si>
  <si>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</si>
  <si>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</si>
  <si>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</si>
  <si>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</si>
  <si>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</si>
  <si>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</si>
  <si>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</si>
  <si>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</si>
  <si>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</si>
  <si>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</si>
  <si>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</si>
  <si>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</si>
  <si>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</si>
  <si>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</si>
  <si>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</si>
  <si>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</si>
  <si>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</si>
  <si>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</si>
  <si>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</si>
  <si>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</si>
  <si>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</si>
  <si>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</si>
  <si>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</si>
  <si>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</si>
  <si>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</si>
  <si>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</si>
  <si>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</si>
  <si>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</si>
  <si>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</si>
  <si>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</si>
  <si>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</si>
  <si>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</si>
  <si>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</si>
  <si>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</si>
  <si>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</si>
  <si>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</si>
  <si>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</si>
  <si>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</si>
  <si>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</si>
  <si>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</si>
  <si>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</si>
  <si>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</si>
  <si>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</si>
  <si>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</si>
  <si>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</si>
  <si>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</si>
  <si>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</si>
  <si>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</si>
  <si>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</si>
  <si>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</si>
  <si>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</si>
  <si>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</si>
  <si>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</si>
  <si>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</si>
  <si>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</si>
  <si>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</si>
  <si>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TRV5021      1¼"</t>
  </si>
  <si>
    <t>TRV5021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</si>
</sst>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1195917</xdr:colOff>
      <xdr:row>7</xdr:row>
      <xdr:rowOff>74084</xdr:rowOff>
    </xdr:from>
    <xdr:to>
      <xdr:col>12</xdr:col>
      <xdr:colOff>127000</xdr:colOff>
      <xdr:row>19</xdr:row>
      <xdr:rowOff>10583</xdr:rowOff>
    </xdr:to>
    <xdr:sp macro="" textlink="">
      <xdr:nvSpPr>
        <xdr:cNvPr id="2" name="Rounded Rectangle 1"/>
        <xdr:cNvSpPr/>
      </xdr:nvSpPr>
      <xdr:spPr>
        <a:xfrm>
          <a:off x="1587500" y="1354667"/>
          <a:ext cx="3100917" cy="194733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/>
            <a:t>INCOMPLETE</a:t>
          </a:r>
        </a:p>
        <a:p>
          <a:pPr algn="ctr"/>
          <a:r>
            <a:rPr lang="en-US" sz="1100"/>
            <a:t>-Need finished weight</a:t>
          </a:r>
        </a:p>
        <a:p>
          <a:pPr algn="ctr"/>
          <a:r>
            <a:rPr lang="en-US" sz="1100"/>
            <a:t>-Need layout</a:t>
          </a:r>
          <a:r>
            <a:rPr lang="en-US" sz="1100" baseline="0"/>
            <a:t> for 1¼"</a:t>
          </a:r>
        </a:p>
        <a:p>
          <a:pPr algn="ctr"/>
          <a:r>
            <a:rPr lang="en-US" sz="1100" baseline="0"/>
            <a:t>-Change BOM</a:t>
          </a:r>
        </a:p>
        <a:p>
          <a:pPr algn="ctr"/>
          <a:r>
            <a:rPr lang="en-US" sz="1100" baseline="0"/>
            <a:t>-make STND prod sheet</a:t>
          </a:r>
        </a:p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24" sqref="B2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TRV5021      1¼"</v>
      </c>
      <c r="Q5" s="348"/>
      <c r="R5" s="226"/>
      <c r="S5" s="226"/>
      <c r="T5" s="226"/>
      <c r="U5" s="349" t="s">
        <v>16</v>
      </c>
      <c r="V5" s="919">
        <f ca="1" xml:space="preserve"> TODAY()</f>
        <v>42069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77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1.5249999999999999</v>
      </c>
      <c r="P13" s="158"/>
      <c r="Q13" s="973" t="s">
        <v>312</v>
      </c>
      <c r="R13" s="983"/>
      <c r="S13" s="999">
        <f>+C20</f>
        <v>0.875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480.66574770346261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9.5574780068001584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1.6379999999999999</v>
      </c>
      <c r="P18" s="158"/>
      <c r="Q18" s="973" t="s">
        <v>302</v>
      </c>
      <c r="R18" s="974"/>
      <c r="S18" s="98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2.5142211729751975E-2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83.494936436112908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0.79645650056667983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1.67076</v>
      </c>
      <c r="P22" s="158"/>
      <c r="Q22" s="973" t="s">
        <v>296</v>
      </c>
      <c r="R22" s="974"/>
      <c r="S22" s="974"/>
      <c r="T22" s="203">
        <f>IF(S20="",,S20 - 1)</f>
        <v>82.494936436112908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9.5574780068001584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0.11585532906255183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4.4049999999999999E-2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7.1805329062551826E-2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494.96961861667745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83.494936436112908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82.494936436112908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10.637077879846105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146.59571612903227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159.55616819769156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0.11585532906255183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0.24329619103135885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320.44383180230841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3845.3259816277009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480.66574770346261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0.19869188934227641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480.66574770346261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0.11585532906255183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2.5142211729751975E-2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8.1098730343786271E-2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4.460430168908245E-2</v>
      </c>
      <c r="E62" s="146"/>
      <c r="F62" s="304">
        <v>68</v>
      </c>
      <c r="G62" s="180" t="s">
        <v>231</v>
      </c>
      <c r="H62" s="182"/>
      <c r="I62" s="181">
        <f>SUM(I53:I61)</f>
        <v>0.24333944367861995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1.2139832206011556E-2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0.19869188934227641</v>
      </c>
      <c r="E64" s="146"/>
      <c r="F64" s="165">
        <v>70</v>
      </c>
      <c r="G64" s="167" t="s">
        <v>352</v>
      </c>
      <c r="H64" s="166"/>
      <c r="I64" s="162">
        <f>+I63+I62</f>
        <v>0.25547927588463148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42069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42069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0.21330727395766103</v>
      </c>
      <c r="F23" s="120">
        <f>E23</f>
        <v>0.21330727395766103</v>
      </c>
    </row>
    <row r="24" spans="2:28">
      <c r="B24" s="115" t="s">
        <v>44</v>
      </c>
      <c r="C24" s="108"/>
      <c r="D24" s="111"/>
      <c r="E24" s="111">
        <f>Assembly!H96</f>
        <v>2.8232167920957108E-2</v>
      </c>
      <c r="F24" s="120">
        <f>E24</f>
        <v>2.8232167920957108E-2</v>
      </c>
    </row>
    <row r="25" spans="2:28">
      <c r="B25" s="121" t="s">
        <v>40</v>
      </c>
      <c r="C25" s="108"/>
      <c r="D25" s="361"/>
      <c r="E25" s="122">
        <f>Assembly!H97</f>
        <v>1.3939834006013356E-2</v>
      </c>
      <c r="F25" s="123">
        <f>E25-Assembly!H85-Assembly!H86-Assembly!H88-Assembly!H89-'Machined Part #1'!I54-'Machined Part #1'!I58-'Pacific Quote #2'!I50-'Pacific Quote #2'!I54-'Pacific Quote #3'!I50-'Pacific Quote #3'!I54</f>
        <v>1.2139832206011556E-2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-0.25547927588463148</v>
      </c>
      <c r="F26" s="120">
        <f>F22-F23-F24-F25</f>
        <v>-0.2536792740846297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-0.25547927588463148</v>
      </c>
      <c r="F28" s="120">
        <f>F26-F27</f>
        <v>-0.2536792740846297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0.21330727395766103</v>
      </c>
      <c r="F34" s="395">
        <f>'Machined Part #1'!I55+'Machined Part #1'!I56+'Machined Part #1'!I57</f>
        <v>2.8232167920957108E-2</v>
      </c>
      <c r="G34" s="468">
        <f>'Machined Part #1'!I63+'Machined Part #1'!I54+'Machined Part #1'!I58</f>
        <v>1.3939834006013356E-2</v>
      </c>
      <c r="H34" s="327">
        <f>'Machined Part #1'!I64</f>
        <v>0.25547927588463148</v>
      </c>
      <c r="I34" s="327"/>
      <c r="J34" s="843">
        <f t="shared" ref="J34:J43" si="1">$H34</f>
        <v>0.25547927588463148</v>
      </c>
      <c r="K34" s="811"/>
      <c r="L34" s="327"/>
      <c r="M34" s="327">
        <f t="shared" ref="M34:M43" si="2">$H34</f>
        <v>0.25547927588463148</v>
      </c>
      <c r="N34" s="811"/>
      <c r="O34" s="327"/>
      <c r="P34" s="327">
        <f t="shared" ref="P34:P43" si="3">$H34</f>
        <v>0.25547927588463148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0.25547927588463148</v>
      </c>
      <c r="I44" s="467"/>
      <c r="J44" s="846">
        <f>SUM(J34:J43)</f>
        <v>0.25547927588463148</v>
      </c>
      <c r="K44" s="813"/>
      <c r="L44" s="467"/>
      <c r="M44" s="467">
        <f>SUM(M34:M43)</f>
        <v>0.25547927588463148</v>
      </c>
      <c r="N44" s="813"/>
      <c r="O44" s="467"/>
      <c r="P44" s="467">
        <f>SUM(P34:P43)</f>
        <v>0.25547927588463148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0.21330727395766103</v>
      </c>
      <c r="I95" s="478"/>
      <c r="J95" s="861">
        <f>J65+SUM(F46:F55)+SUM(F34:F43)+J32</f>
        <v>2.8232167920957108E-2</v>
      </c>
      <c r="K95" s="816"/>
      <c r="L95" s="478"/>
      <c r="M95" s="478">
        <f>M65+SUM(G46:G55)+SUM(G34:G43)+M32</f>
        <v>1.3939834006013356E-2</v>
      </c>
      <c r="N95" s="816"/>
      <c r="O95" s="478"/>
      <c r="P95" s="478">
        <f>P65+SUM(H46:H55)+SUM(H34:H43)+P32</f>
        <v>0.25547927588463148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2.8232167920957108E-2</v>
      </c>
      <c r="I96" s="397"/>
      <c r="J96" s="862">
        <f>J80+SUM(G46:G55)+SUM(G34:G43)</f>
        <v>1.3939834006013356E-2</v>
      </c>
      <c r="K96" s="822"/>
      <c r="L96" s="397"/>
      <c r="M96" s="397">
        <f>M80+SUM(H46:H55)+SUM(H34:H43)</f>
        <v>0.25547927588463148</v>
      </c>
      <c r="N96" s="822"/>
      <c r="O96" s="397"/>
      <c r="P96" s="397">
        <f>P80+SUM(J46:J55)+SUM(J34:J43)</f>
        <v>0.25547927588463148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1.3939834006013356E-2</v>
      </c>
      <c r="I97" s="326"/>
      <c r="J97" s="863">
        <f>J81+SUM(H46:H55)+SUM(H34:H43)+J91</f>
        <v>0.25547927588463148</v>
      </c>
      <c r="K97" s="815"/>
      <c r="L97" s="326"/>
      <c r="M97" s="326">
        <f>M81+SUM(J46:J55)+SUM(J34:J43)+M91</f>
        <v>0.25547927588463148</v>
      </c>
      <c r="N97" s="815"/>
      <c r="O97" s="326"/>
      <c r="P97" s="326">
        <f>P81+SUM(M46:M55)+SUM(M34:M43)+P91</f>
        <v>0.25547927588463148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0.25547927588463148</v>
      </c>
      <c r="I99" s="360"/>
      <c r="J99" s="865">
        <f>SUM(J95:J98)</f>
        <v>0.29765127781160194</v>
      </c>
      <c r="K99" s="817"/>
      <c r="L99" s="360"/>
      <c r="M99" s="360">
        <f>SUM(M95:M98)</f>
        <v>0.52489838577527625</v>
      </c>
      <c r="N99" s="817"/>
      <c r="O99" s="360"/>
      <c r="P99" s="360">
        <f>SUM(P95:P98)</f>
        <v>0.76643782765389445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2015-03-06T17:46:47Z</dcterms:modified>
</cp:coreProperties>
</file>