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<sst xmlns="http://schemas.openxmlformats.org/spreadsheetml/2006/main" count="3068" uniqueCount="706">
  <si>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</si>
  <si>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</si>
  <si>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</si>
  <si>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</si>
  <si>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</si>
  <si>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</si>
  <si>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</si>
  <si>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</si>
  <si>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</si>
  <si>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</si>
  <si>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</si>
  <si>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</si>
  <si>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</si>
  <si>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</si>
  <si>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</si>
  <si>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</si>
  <si>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</si>
  <si>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</si>
  <si>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</si>
  <si>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</si>
  <si>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</si>
  <si>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</si>
  <si>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</si>
  <si>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</si>
  <si>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</si>
  <si>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</si>
  <si>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</si>
  <si>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</si>
  <si>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</si>
  <si>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</si>
  <si>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</si>
  <si>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</si>
  <si>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</si>
  <si>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</si>
  <si>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</si>
  <si>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</si>
  <si>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</si>
  <si>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</si>
  <si>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</si>
  <si>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</si>
  <si>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</si>
  <si>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</si>
  <si>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</si>
  <si>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</si>
  <si>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</si>
  <si>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</si>
  <si>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</si>
  <si>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</si>
  <si>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</si>
  <si>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</si>
  <si>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</si>
  <si>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</si>
  <si>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</si>
  <si>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</si>
  <si>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</si>
  <si>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</si>
  <si>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</si>
  <si>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</si>
  <si>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</si>
  <si>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</si>
  <si>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</si>
  <si>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</si>
  <si>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</si>
  <si>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</si>
  <si>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</si>
  <si>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</si>
  <si>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</si>
  <si>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</si>
  <si>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</si>
  <si>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</si>
  <si>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</si>
  <si>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</si>
  <si>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</si>
  <si>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</si>
  <si>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</si>
  <si>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</si>
  <si>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</si>
  <si>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</si>
  <si>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</si>
  <si>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</si>
  <si>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</si>
  <si>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</si>
  <si>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</si>
  <si>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</si>
  <si>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</si>
  <si>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</si>
  <si>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</si>
  <si>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</si>
  <si>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</si>
  <si>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</si>
  <si>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</si>
  <si>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</si>
  <si>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</si>
  <si>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</si>
  <si>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</si>
  <si>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</si>
  <si>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</si>
  <si>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</si>
  <si>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</si>
  <si>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</si>
  <si>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</si>
  <si>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</si>
  <si>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</si>
  <si>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</si>
  <si>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</si>
  <si>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</si>
  <si>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</si>
  <si>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</si>
  <si>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</si>
  <si>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</si>
  <si>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</si>
  <si>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</si>
  <si>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</si>
  <si>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</si>
  <si>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</si>
  <si>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</si>
  <si>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</si>
  <si>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</si>
  <si>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</si>
  <si>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</si>
  <si>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</si>
  <si>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</si>
  <si>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</si>
  <si>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</si>
  <si>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</si>
  <si>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</si>
  <si>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</si>
  <si>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</si>
  <si>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</si>
  <si>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</si>
  <si>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</si>
  <si>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</si>
  <si>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</si>
  <si>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</si>
  <si>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</si>
  <si>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</si>
  <si>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</si>
  <si>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</si>
  <si>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</si>
  <si>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</si>
  <si>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</si>
  <si>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</si>
  <si>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</si>
  <si>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</si>
  <si>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</si>
  <si>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</si>
  <si>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</si>
  <si>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</si>
  <si>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</si>
  <si>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</si>
  <si>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</si>
  <si>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</si>
  <si>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</si>
  <si>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</si>
  <si>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</si>
  <si>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</si>
  <si>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</si>
  <si>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</si>
  <si>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</si>
  <si>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</si>
  <si>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</si>
  <si>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</si>
  <si>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</si>
  <si>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</si>
  <si>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</si>
  <si>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</si>
  <si>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</si>
  <si>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</si>
  <si>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</si>
  <si>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</si>
  <si>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</si>
  <si>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</si>
  <si>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</si>
  <si>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</si>
  <si>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</si>
  <si>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</si>
  <si>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</si>
  <si>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</si>
  <si>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</si>
  <si>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</si>
  <si>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</si>
  <si>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</si>
  <si>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</si>
  <si>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</si>
  <si>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</si>
  <si>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</si>
  <si>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</si>
  <si>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</si>
  <si>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</si>
  <si>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</si>
  <si>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</si>
  <si>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</si>
  <si>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</si>
  <si>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</si>
  <si>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</si>
  <si>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</si>
  <si>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</si>
  <si>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</si>
  <si>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</si>
  <si>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</si>
  <si>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</si>
  <si>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</si>
  <si>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</si>
  <si>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</si>
  <si>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</si>
  <si>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</si>
  <si>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</si>
  <si>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</si>
  <si>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</si>
  <si>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</si>
  <si>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</si>
  <si>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</si>
  <si>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</si>
  <si>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</si>
  <si>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</si>
  <si>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</si>
  <si>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</si>
  <si>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</si>
  <si>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</si>
  <si>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</si>
  <si>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</si>
  <si>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</si>
  <si>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</si>
  <si>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</si>
  <si>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</si>
  <si>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</si>
  <si>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</si>
  <si>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</si>
  <si>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</si>
  <si>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</si>
  <si>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</si>
  <si>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</si>
  <si>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</si>
  <si>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</si>
  <si>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</si>
  <si>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</si>
  <si>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</si>
  <si>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</si>
  <si>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</si>
  <si>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</si>
  <si>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</si>
  <si>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</si>
  <si>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</si>
  <si>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</si>
  <si>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</si>
  <si>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</si>
  <si>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</si>
  <si>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</si>
  <si>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</si>
  <si>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</si>
  <si>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</si>
  <si>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</si>
  <si>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</si>
  <si>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</si>
  <si>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</si>
  <si>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</si>
  <si>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</si>
  <si>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</si>
  <si>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</si>
  <si>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</si>
  <si>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</si>
  <si>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</si>
  <si>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</si>
  <si>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</si>
  <si>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</si>
  <si>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</si>
  <si>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</si>
  <si>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</si>
  <si>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</si>
  <si>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</si>
  <si>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</si>
  <si>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</si>
  <si>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</si>
  <si>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</si>
  <si>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</si>
  <si>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</si>
  <si>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</si>
  <si>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</si>
  <si>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</si>
  <si>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</si>
  <si>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</si>
  <si>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</si>
  <si>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</si>
  <si>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</si>
  <si>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</si>
  <si>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</si>
  <si>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</si>
  <si>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</si>
  <si>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</si>
  <si>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</si>
  <si>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</si>
  <si>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</si>
  <si>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</si>
  <si>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</si>
  <si>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</si>
  <si>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</si>
  <si>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</si>
  <si>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</si>
  <si>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</si>
  <si>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</si>
  <si>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</si>
  <si>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</si>
  <si>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</si>
  <si>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</si>
  <si>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</si>
  <si>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</si>
  <si>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</si>
  <si>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</si>
  <si>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</si>
  <si>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</si>
  <si>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</si>
  <si>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</si>
  <si>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</si>
  <si>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</si>
  <si>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</si>
  <si>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</si>
  <si>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</si>
  <si>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</si>
  <si>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</si>
  <si>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</si>
  <si>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</si>
  <si>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</si>
  <si>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</si>
  <si>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</si>
  <si>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</si>
  <si>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</si>
  <si>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</si>
  <si>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</si>
  <si>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</si>
  <si>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</si>
  <si>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</si>
  <si>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</si>
  <si>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</si>
  <si>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</si>
  <si>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</si>
  <si>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</si>
  <si>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</si>
  <si>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</si>
  <si>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</si>
  <si>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</si>
  <si>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</si>
  <si>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</si>
  <si>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</si>
  <si>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</si>
  <si>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</si>
  <si>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</si>
  <si>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</si>
  <si>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</si>
  <si>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</si>
  <si>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</si>
  <si>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</si>
  <si>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</si>
  <si>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</si>
  <si>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</si>
  <si>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</si>
  <si>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</si>
  <si>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</si>
  <si>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</si>
  <si>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</si>
  <si>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</si>
  <si>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</si>
  <si>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</si>
  <si>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</si>
  <si>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</si>
  <si>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</si>
  <si>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</si>
  <si>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</si>
  <si>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</si>
  <si>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</si>
  <si>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</si>
  <si>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</si>
  <si>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</si>
  <si>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</si>
  <si>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</si>
  <si>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</si>
  <si>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</si>
  <si>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</si>
  <si>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</si>
  <si>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</si>
  <si>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</si>
  <si>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</si>
  <si>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</si>
  <si>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</si>
  <si>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</si>
  <si>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</si>
  <si>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</si>
  <si>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</si>
  <si>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</si>
  <si>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</si>
  <si>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</si>
  <si>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</si>
  <si>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</si>
  <si>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</si>
  <si>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</si>
  <si>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</si>
  <si>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</si>
  <si>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</si>
  <si>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</si>
  <si>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</si>
  <si>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</si>
  <si>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</si>
  <si>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</si>
  <si>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</si>
  <si>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</si>
  <si>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</si>
  <si>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</si>
  <si>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</si>
  <si>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</si>
  <si>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</si>
  <si>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</si>
  <si>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</si>
  <si>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</si>
  <si>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</si>
  <si>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</si>
  <si>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</si>
  <si>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</si>
  <si>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</si>
  <si>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</si>
  <si>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</si>
  <si>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</si>
  <si>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</si>
  <si>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</si>
  <si>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</si>
  <si>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</si>
  <si>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</si>
  <si>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</si>
  <si>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</si>
  <si>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</si>
  <si>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</si>
  <si>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</si>
  <si>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</si>
  <si>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</si>
  <si>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</si>
  <si>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</si>
  <si>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</si>
  <si>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</si>
  <si>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</si>
  <si>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</si>
  <si>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</si>
  <si>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</si>
  <si>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</si>
  <si>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</si>
  <si>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</si>
  <si>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</si>
  <si>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</si>
  <si>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</si>
  <si>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</si>
  <si>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</si>
  <si>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</si>
  <si>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</si>
  <si>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</si>
  <si>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</si>
  <si>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</si>
  <si>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</si>
  <si>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</si>
  <si>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</si>
  <si>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</si>
  <si>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</si>
  <si>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</si>
  <si>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</si>
  <si>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</si>
  <si>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</si>
  <si>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</si>
  <si>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</si>
  <si>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</si>
  <si>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</si>
  <si>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</si>
  <si>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</si>
  <si>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</si>
  <si>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</si>
  <si>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</si>
  <si>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</si>
  <si>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</si>
  <si>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</si>
  <si>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</si>
  <si>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</si>
  <si>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</si>
  <si>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</si>
  <si>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</si>
  <si>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</si>
  <si>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</si>
  <si>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</si>
  <si>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</si>
  <si>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</si>
  <si>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</si>
  <si>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</si>
  <si>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</si>
  <si>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</si>
  <si>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</si>
  <si>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</si>
  <si>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</si>
  <si>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</si>
  <si>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</si>
  <si>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</si>
  <si>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</si>
  <si>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</si>
  <si>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</si>
  <si>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</si>
  <si>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</si>
  <si>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</si>
  <si>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</si>
  <si>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</si>
  <si>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</si>
  <si>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</si>
  <si>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</si>
  <si>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</si>
  <si>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</si>
  <si>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</si>
  <si>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</si>
  <si>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</si>
  <si>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</si>
  <si>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</si>
  <si>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</si>
  <si>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</si>
  <si>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</si>
  <si>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</si>
  <si>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</si>
  <si>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</si>
  <si>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</si>
  <si>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</si>
  <si>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</si>
  <si>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</si>
  <si>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</si>
  <si>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</si>
  <si>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</si>
  <si>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</si>
  <si>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</si>
  <si>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</si>
  <si>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</si>
  <si>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</si>
  <si>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</si>
  <si>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</si>
  <si>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</si>
  <si>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</si>
  <si>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</si>
  <si>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</si>
  <si>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</si>
  <si>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</si>
  <si>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</si>
  <si>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</si>
  <si>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</si>
  <si>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</si>
  <si>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</si>
  <si>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</si>
  <si>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</si>
  <si>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</si>
  <si>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</si>
  <si>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</si>
  <si>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</si>
  <si>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</si>
  <si>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</si>
  <si>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</si>
  <si>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</si>
  <si>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</si>
  <si>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</si>
  <si>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</si>
  <si>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</si>
  <si>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</si>
  <si>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</si>
  <si>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</si>
  <si>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</si>
  <si>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</si>
  <si>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</si>
  <si>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</si>
  <si>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</si>
  <si>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</si>
  <si>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</si>
  <si>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</si>
  <si>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</si>
  <si>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</si>
  <si>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</si>
  <si>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</si>
  <si>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</si>
  <si>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</si>
  <si>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</si>
  <si>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</si>
  <si>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</si>
  <si>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</si>
  <si>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</si>
  <si>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</si>
  <si>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</si>
  <si>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</si>
  <si>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</si>
  <si>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</si>
  <si>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</si>
  <si>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</si>
  <si>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</si>
  <si>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</si>
  <si>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</si>
  <si>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</si>
  <si>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</si>
  <si>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</si>
  <si>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</si>
  <si>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</si>
  <si>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</si>
  <si>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</si>
  <si>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</si>
  <si>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</si>
  <si>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</si>
  <si>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</si>
  <si>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</si>
  <si>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</si>
  <si>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</si>
  <si>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</si>
  <si>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</si>
  <si>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</si>
  <si>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</si>
  <si>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</si>
  <si>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</si>
  <si>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</si>
  <si>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</si>
  <si>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</si>
  <si>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</si>
  <si>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</si>
  <si>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</si>
  <si>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</si>
  <si>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</si>
  <si>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</si>
  <si>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</si>
  <si>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</si>
  <si>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</si>
  <si>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</si>
  <si>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</si>
  <si>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</si>
  <si>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</si>
  <si>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</si>
  <si>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</si>
  <si>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</si>
  <si>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</si>
  <si>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</si>
  <si>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</si>
  <si>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</si>
  <si>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</si>
  <si>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</si>
  <si>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</si>
  <si>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</si>
  <si>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</si>
  <si>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</si>
  <si>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</si>
  <si>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</si>
  <si>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</si>
  <si>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</si>
  <si>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</si>
  <si>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</si>
  <si>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</si>
  <si>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</si>
  <si>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</si>
  <si>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</si>
  <si>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</si>
  <si>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</si>
  <si>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</si>
  <si>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</si>
  <si>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</si>
  <si>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</si>
  <si>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</si>
  <si>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</si>
  <si>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</si>
  <si>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</si>
  <si>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</si>
  <si>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</si>
  <si>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</si>
  <si>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</si>
  <si>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</si>
  <si>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</si>
  <si>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</si>
  <si>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</si>
  <si>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</si>
  <si>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</si>
  <si>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</si>
  <si>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</si>
  <si>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</si>
  <si>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</si>
  <si>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</si>
  <si>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</si>
  <si>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</si>
  <si>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</si>
  <si>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</si>
  <si>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</si>
  <si>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</si>
  <si>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</si>
  <si>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</si>
  <si>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</si>
  <si>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</si>
  <si>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</si>
  <si>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</si>
  <si>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</si>
  <si>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</si>
  <si>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</si>
  <si>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</si>
  <si>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</si>
  <si>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</si>
  <si>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</si>
  <si>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</si>
  <si>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</si>
  <si>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</si>
  <si>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</si>
  <si>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</si>
  <si>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</si>
  <si>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</si>
  <si>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</si>
  <si>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</si>
  <si>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</si>
  <si>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</si>
  <si>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</si>
  <si>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B3212-1-10   B/S 18</t>
  </si>
  <si>
    <t>B3212-1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</si>
</sst>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74084</xdr:colOff>
      <xdr:row>3</xdr:row>
      <xdr:rowOff>137583</xdr:rowOff>
    </xdr:from>
    <xdr:to>
      <xdr:col>14</xdr:col>
      <xdr:colOff>137583</xdr:colOff>
      <xdr:row>13</xdr:row>
      <xdr:rowOff>95250</xdr:rowOff>
    </xdr:to>
    <xdr:sp macro="" textlink="">
      <xdr:nvSpPr>
        <xdr:cNvPr id="2" name="Rounded Rectangle 1"/>
        <xdr:cNvSpPr/>
      </xdr:nvSpPr>
      <xdr:spPr>
        <a:xfrm>
          <a:off x="3291417" y="613833"/>
          <a:ext cx="2719916" cy="178858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-Missing</a:t>
          </a:r>
          <a:r>
            <a:rPr lang="en-US" sz="1100" baseline="0"/>
            <a:t> the feed rate</a:t>
          </a:r>
        </a:p>
        <a:p>
          <a:pPr algn="ctr"/>
          <a:r>
            <a:rPr lang="en-US" sz="1100" baseline="0"/>
            <a:t>-layout needs reviewed again</a:t>
          </a:r>
        </a:p>
        <a:p>
          <a:pPr algn="ctr"/>
          <a:r>
            <a:rPr lang="en-US" sz="1100" baseline="0"/>
            <a:t>-BOM needs changed</a:t>
          </a:r>
        </a:p>
        <a:p>
          <a:pPr algn="ctr"/>
          <a:r>
            <a:rPr lang="en-US" sz="1100" baseline="0"/>
            <a:t>-Sched needs changed</a:t>
          </a:r>
        </a:p>
        <a:p>
          <a:pPr algn="ctr"/>
          <a:r>
            <a:rPr lang="en-US" sz="1100" baseline="0"/>
            <a:t>-Master prod sheets needs made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60" t="s">
        <v>704</v>
      </c>
      <c r="D5" s="1061"/>
      <c r="E5" s="1062"/>
      <c r="F5" s="1062"/>
      <c r="G5" s="1063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B3212-1-10   B/S 18</v>
      </c>
      <c r="Q5" s="348"/>
      <c r="R5" s="226"/>
      <c r="S5" s="226"/>
      <c r="T5" s="226"/>
      <c r="U5" s="349" t="s">
        <v>16</v>
      </c>
      <c r="V5" s="920">
        <f ca="1" xml:space="preserve"> TODAY()</f>
        <v>41799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1" t="s">
        <v>321</v>
      </c>
      <c r="M6" s="1012"/>
      <c r="N6" s="1012"/>
      <c r="O6" s="1012"/>
      <c r="P6" s="1012"/>
      <c r="Q6" s="1012"/>
      <c r="R6" s="1012"/>
      <c r="S6" s="1012"/>
      <c r="T6" s="1012"/>
      <c r="U6" s="1012"/>
      <c r="V6" s="101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5" t="s">
        <v>317</v>
      </c>
      <c r="C8" s="993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16"/>
      <c r="C9" s="994"/>
      <c r="D9" s="1017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16"/>
      <c r="C10" s="994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16"/>
      <c r="C11" s="994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6" t="s">
        <v>314</v>
      </c>
      <c r="N11" s="1007"/>
      <c r="O11" s="1007"/>
      <c r="P11" s="1007"/>
      <c r="Q11" s="100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16"/>
      <c r="C12" s="994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16"/>
      <c r="C13" s="994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4" t="s">
        <v>313</v>
      </c>
      <c r="M13" s="1005"/>
      <c r="N13" s="253"/>
      <c r="O13" s="789">
        <v>1.008</v>
      </c>
      <c r="P13" s="158"/>
      <c r="Q13" s="998" t="s">
        <v>312</v>
      </c>
      <c r="R13" s="969"/>
      <c r="S13" s="1014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16"/>
      <c r="C14" s="994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5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2.5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16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16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562.26121264707581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9" t="s">
        <v>304</v>
      </c>
      <c r="R17" s="1010"/>
      <c r="S17" s="255">
        <f>+D23</f>
        <v>26.583175286972583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16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4" t="s">
        <v>303</v>
      </c>
      <c r="M18" s="1005"/>
      <c r="N18" s="252"/>
      <c r="O18" s="789">
        <f>SUM(O13:O16)</f>
        <v>1.1479999999999999</v>
      </c>
      <c r="P18" s="158"/>
      <c r="Q18" s="998" t="s">
        <v>302</v>
      </c>
      <c r="R18" s="968"/>
      <c r="S18" s="969"/>
      <c r="T18" s="254">
        <f>144-S15</f>
        <v>141.5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16"/>
      <c r="C19" s="1018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2.1493568697554106E-2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120.8410193345631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19" t="s">
        <v>691</v>
      </c>
      <c r="M21" s="1020"/>
      <c r="N21" s="102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2.2152646072477151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1.17096</v>
      </c>
      <c r="P22" s="158"/>
      <c r="Q22" s="998" t="s">
        <v>296</v>
      </c>
      <c r="R22" s="968"/>
      <c r="S22" s="968"/>
      <c r="T22" s="203">
        <f>IF(S20="",,S20 - 1)</f>
        <v>119.8410193345631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26.583175286972583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6" t="s">
        <v>699</v>
      </c>
      <c r="M24" s="1037"/>
      <c r="N24" s="1037"/>
      <c r="O24" s="919">
        <f>IF(ISERROR(S17/T22),,S17/T22)</f>
        <v>0.2218203369312112</v>
      </c>
      <c r="P24" s="243" t="s">
        <v>22</v>
      </c>
      <c r="Q24" s="1021" t="s">
        <v>692</v>
      </c>
      <c r="R24" s="1021"/>
      <c r="S24" s="1021"/>
      <c r="T24" s="1021"/>
      <c r="U24" s="1021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3" t="s">
        <v>289</v>
      </c>
      <c r="M27" s="1034"/>
      <c r="N27" s="1034"/>
      <c r="O27" s="1034"/>
      <c r="P27" s="1035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6.2960000000000002E-2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0.15886033693121121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1.5779999999999998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7" t="s">
        <v>274</v>
      </c>
      <c r="M42" s="1028"/>
      <c r="N42" s="1028"/>
      <c r="O42" s="1028"/>
      <c r="P42" s="102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719.0461160073786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120.8410193345631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119.8410193345631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7.0106127712410764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101.29010883392226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105.15919156861615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0.2218203369312112</v>
      </c>
      <c r="E49" s="157"/>
      <c r="F49" s="443">
        <v>57</v>
      </c>
      <c r="G49" s="171" t="s">
        <v>254</v>
      </c>
      <c r="H49" s="281"/>
      <c r="I49" s="207"/>
      <c r="K49" s="158"/>
      <c r="L49" s="1030" t="s">
        <v>686</v>
      </c>
      <c r="M49" s="1031"/>
      <c r="N49" s="1031"/>
      <c r="O49" s="1031"/>
      <c r="P49" s="1031"/>
      <c r="Q49" s="1031"/>
      <c r="R49" s="1032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0.46582270755554356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4" t="s">
        <v>687</v>
      </c>
      <c r="M50" s="1005"/>
      <c r="N50" s="1005"/>
      <c r="O50" s="1005"/>
      <c r="P50" s="1005"/>
      <c r="Q50" s="1005"/>
      <c r="R50" s="1005"/>
      <c r="S50" s="969"/>
      <c r="T50" s="158"/>
      <c r="U50" s="210">
        <f>480 - U48</f>
        <v>374.84080843138383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4498.0897011766065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2"/>
      <c r="G52" s="1023"/>
      <c r="H52" s="1023"/>
      <c r="I52" s="1024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562.26121264707581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0.38042187783702724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5">
        <f>U52</f>
        <v>562.26121264707581</v>
      </c>
      <c r="Q54" s="1026"/>
      <c r="R54" s="972" t="s">
        <v>702</v>
      </c>
      <c r="S54" s="323" t="s">
        <v>247</v>
      </c>
      <c r="T54" s="324"/>
      <c r="U54" s="324"/>
      <c r="V54" s="347">
        <f>O24</f>
        <v>0.2218203369312112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2.1493568697554106E-2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0.15527423585184782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8.5400829718516313E-2</v>
      </c>
      <c r="E62" s="146"/>
      <c r="F62" s="304">
        <v>68</v>
      </c>
      <c r="G62" s="180" t="s">
        <v>231</v>
      </c>
      <c r="H62" s="182"/>
      <c r="I62" s="181">
        <f>SUM(I53:I61)</f>
        <v>0.42052078824117206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1.0570915702166473E-2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0.38042187783702724</v>
      </c>
      <c r="E64" s="146"/>
      <c r="F64" s="165">
        <v>70</v>
      </c>
      <c r="G64" s="167" t="s">
        <v>352</v>
      </c>
      <c r="H64" s="166"/>
      <c r="I64" s="162">
        <f>+I63+I62</f>
        <v>0.43109170394333851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4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5" t="s">
        <v>317</v>
      </c>
      <c r="C5" s="993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16"/>
      <c r="C6" s="994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16"/>
      <c r="C7" s="994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16"/>
      <c r="C8" s="994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16"/>
      <c r="C9" s="994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16"/>
      <c r="C10" s="994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998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16"/>
      <c r="C11" s="994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5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16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16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16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16"/>
      <c r="C16" s="1018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0" t="s">
        <v>22</v>
      </c>
      <c r="C22" s="1040"/>
      <c r="D22" s="104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0"/>
      <c r="C23" s="1040"/>
      <c r="D23" s="104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2"/>
      <c r="C24" s="1042"/>
      <c r="D24" s="1043"/>
      <c r="E24" s="157"/>
      <c r="F24" s="307">
        <v>43</v>
      </c>
      <c r="G24" s="1044" t="s">
        <v>507</v>
      </c>
      <c r="H24" s="1045"/>
      <c r="I24" s="1046"/>
      <c r="J24" s="158"/>
      <c r="K24" s="158"/>
      <c r="L24" s="1033" t="s">
        <v>289</v>
      </c>
      <c r="M24" s="1034"/>
      <c r="N24" s="1034"/>
      <c r="O24" s="1034"/>
      <c r="P24" s="1035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7"/>
      <c r="H25" s="1048"/>
      <c r="I25" s="1049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16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16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16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16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16"/>
      <c r="C30" s="994"/>
      <c r="D30" s="980"/>
      <c r="E30" s="157"/>
      <c r="F30" s="307">
        <v>47</v>
      </c>
      <c r="G30" s="1052" t="s">
        <v>508</v>
      </c>
      <c r="H30" s="1053"/>
      <c r="I30" s="105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0"/>
      <c r="C31" s="995"/>
      <c r="D31" s="1051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7" t="s">
        <v>274</v>
      </c>
      <c r="M38" s="1028"/>
      <c r="N38" s="1028"/>
      <c r="O38" s="1028"/>
      <c r="P38" s="102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0" t="s">
        <v>259</v>
      </c>
      <c r="M45" s="1031"/>
      <c r="N45" s="1031"/>
      <c r="O45" s="1031"/>
      <c r="P45" s="1031"/>
      <c r="Q45" s="1031"/>
      <c r="R45" s="103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2"/>
      <c r="G48" s="1023"/>
      <c r="H48" s="1023"/>
      <c r="I48" s="1024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38" t="s">
        <v>334</v>
      </c>
      <c r="P66" s="1039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41799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41799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0.39503726245241189</v>
      </c>
      <c r="F23" s="120">
        <f>E23</f>
        <v>0.39503726245241189</v>
      </c>
    </row>
    <row r="24" spans="2:28">
      <c r="B24" s="115" t="s">
        <v>44</v>
      </c>
      <c r="C24" s="108"/>
      <c r="D24" s="111"/>
      <c r="E24" s="111">
        <f>Assembly!H96</f>
        <v>2.4583524888759239E-2</v>
      </c>
      <c r="F24" s="120">
        <f>E24</f>
        <v>2.4583524888759239E-2</v>
      </c>
    </row>
    <row r="25" spans="2:28">
      <c r="B25" s="121" t="s">
        <v>40</v>
      </c>
      <c r="C25" s="108"/>
      <c r="D25" s="361"/>
      <c r="E25" s="122">
        <f>Assembly!H97</f>
        <v>1.1470916602167373E-2</v>
      </c>
      <c r="F25" s="123">
        <f>E25-Assembly!H85-Assembly!H86-Assembly!H88-Assembly!H89-'Machined Part #1'!I54-'Machined Part #1'!I58-'Pacific Quote #2'!I50-'Pacific Quote #2'!I54-'Pacific Quote #3'!I50-'Pacific Quote #3'!I54</f>
        <v>1.0570915702166473E-2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-0.43109170394333851</v>
      </c>
      <c r="F26" s="120">
        <f>F22-F23-F24-F25</f>
        <v>-0.43019170304333759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-0.43109170394333851</v>
      </c>
      <c r="F28" s="120">
        <f>F26-F27</f>
        <v>-0.43019170304333759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0.39503726245241189</v>
      </c>
      <c r="F34" s="395">
        <f>'Machined Part #1'!I55+'Machined Part #1'!I56+'Machined Part #1'!I57</f>
        <v>2.4583524888759239E-2</v>
      </c>
      <c r="G34" s="468">
        <f>'Machined Part #1'!I63+'Machined Part #1'!I54+'Machined Part #1'!I58</f>
        <v>1.1470916602167373E-2</v>
      </c>
      <c r="H34" s="327">
        <f>'Machined Part #1'!I64</f>
        <v>0.43109170394333851</v>
      </c>
      <c r="I34" s="327"/>
      <c r="J34" s="844">
        <f t="shared" ref="J34:J43" si="1">$H34</f>
        <v>0.43109170394333851</v>
      </c>
      <c r="K34" s="812"/>
      <c r="L34" s="327"/>
      <c r="M34" s="327">
        <f t="shared" ref="M34:M43" si="2">$H34</f>
        <v>0.43109170394333851</v>
      </c>
      <c r="N34" s="812"/>
      <c r="O34" s="327"/>
      <c r="P34" s="327">
        <f t="shared" ref="P34:P43" si="3">$H34</f>
        <v>0.43109170394333851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0.43109170394333851</v>
      </c>
      <c r="I44" s="467"/>
      <c r="J44" s="847">
        <f>SUM(J34:J43)</f>
        <v>0.43109170394333851</v>
      </c>
      <c r="K44" s="814"/>
      <c r="L44" s="467"/>
      <c r="M44" s="467">
        <f>SUM(M34:M43)</f>
        <v>0.43109170394333851</v>
      </c>
      <c r="N44" s="814"/>
      <c r="O44" s="467"/>
      <c r="P44" s="467">
        <f>SUM(P34:P43)</f>
        <v>0.43109170394333851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0.39503726245241189</v>
      </c>
      <c r="I95" s="478"/>
      <c r="J95" s="862">
        <f>J65+SUM(F46:F55)+SUM(F34:F43)+J32</f>
        <v>2.4583524888759239E-2</v>
      </c>
      <c r="K95" s="817"/>
      <c r="L95" s="478"/>
      <c r="M95" s="478">
        <f>M65+SUM(G46:G55)+SUM(G34:G43)+M32</f>
        <v>1.1470916602167373E-2</v>
      </c>
      <c r="N95" s="817"/>
      <c r="O95" s="478"/>
      <c r="P95" s="478">
        <f>P65+SUM(H46:H55)+SUM(H34:H43)+P32</f>
        <v>0.43109170394333851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2.4583524888759239E-2</v>
      </c>
      <c r="I96" s="397"/>
      <c r="J96" s="863">
        <f>J80+SUM(G46:G55)+SUM(G34:G43)</f>
        <v>1.1470916602167373E-2</v>
      </c>
      <c r="K96" s="823"/>
      <c r="L96" s="397"/>
      <c r="M96" s="397">
        <f>M80+SUM(H46:H55)+SUM(H34:H43)</f>
        <v>0.43109170394333851</v>
      </c>
      <c r="N96" s="823"/>
      <c r="O96" s="397"/>
      <c r="P96" s="397">
        <f>P80+SUM(J46:J55)+SUM(J34:J43)</f>
        <v>0.43109170394333851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1.1470916602167373E-2</v>
      </c>
      <c r="I97" s="326"/>
      <c r="J97" s="864">
        <f>J81+SUM(H46:H55)+SUM(H34:H43)+J91</f>
        <v>0.43109170394333851</v>
      </c>
      <c r="K97" s="816"/>
      <c r="L97" s="326"/>
      <c r="M97" s="326">
        <f>M81+SUM(J46:J55)+SUM(J34:J43)+M91</f>
        <v>0.43109170394333851</v>
      </c>
      <c r="N97" s="816"/>
      <c r="O97" s="326"/>
      <c r="P97" s="326">
        <f>P81+SUM(M46:M55)+SUM(M34:M43)+P91</f>
        <v>0.43109170394333851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0.43109170394333851</v>
      </c>
      <c r="I99" s="360"/>
      <c r="J99" s="866">
        <f>SUM(J95:J98)</f>
        <v>0.46714614543426514</v>
      </c>
      <c r="K99" s="818"/>
      <c r="L99" s="360"/>
      <c r="M99" s="360">
        <f>SUM(M95:M98)</f>
        <v>0.87365432448884439</v>
      </c>
      <c r="N99" s="818"/>
      <c r="O99" s="360"/>
      <c r="P99" s="360">
        <f>SUM(P95:P98)</f>
        <v>1.2932751118300154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2014-06-09T20:09:24Z</dcterms:modified>
</cp:coreProperties>
</file>