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Hydromat\"/>
    </mc:Choice>
  </mc:AlternateContent>
  <bookViews>
    <workbookView xWindow="420" yWindow="276" windowWidth="12108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52511"/>
</workbook>
</file>

<file path=xl/calcChain.xml><?xml version="1.0" encoding="utf-8"?>
<calcChain xmlns="http://schemas.openxmlformats.org/spreadsheetml/2006/main">
  <c r="O38" i="10" l="1"/>
  <c r="S13" i="10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O17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O17" i="25" s="1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S31" i="24"/>
  <c r="T33" i="24" s="1"/>
  <c r="T34" i="24" s="1"/>
  <c r="U42" i="24" s="1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D36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T33" i="22"/>
  <c r="T34" i="22" s="1"/>
  <c r="U42" i="22" s="1"/>
  <c r="S31" i="22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9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27" i="5" l="1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D18" i="27"/>
  <c r="D20" i="27" s="1"/>
  <c r="S14" i="27" s="1"/>
  <c r="U45" i="26"/>
  <c r="I7" i="26"/>
  <c r="I50" i="26" s="1"/>
  <c r="T15" i="26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S17" i="23" l="1"/>
  <c r="S17" i="26"/>
  <c r="S17" i="27"/>
  <c r="D41" i="27" s="1"/>
  <c r="D43" i="27" s="1"/>
  <c r="K45" i="6"/>
  <c r="K76" i="6"/>
  <c r="K51" i="6"/>
  <c r="K77" i="6"/>
  <c r="S17" i="25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T19" i="27"/>
  <c r="D41" i="26"/>
  <c r="D43" i="26" s="1"/>
  <c r="T19" i="26"/>
  <c r="D41" i="25"/>
  <c r="D43" i="25" s="1"/>
  <c r="T19" i="25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D41" i="28" l="1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60" i="28" s="1"/>
  <c r="H43" i="1" s="1"/>
  <c r="I58" i="27"/>
  <c r="I58" i="26"/>
  <c r="I58" i="25"/>
  <c r="I59" i="24"/>
  <c r="G39" i="1" s="1"/>
  <c r="I58" i="24"/>
  <c r="I58" i="23"/>
  <c r="I58" i="22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I60" i="22" l="1"/>
  <c r="H37" i="1" s="1"/>
  <c r="I60" i="25"/>
  <c r="H40" i="1" s="1"/>
  <c r="T37" i="10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M38" i="1" l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O24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G44" i="6"/>
  <c r="G45" i="6" s="1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I85" i="6"/>
  <c r="I92" i="6"/>
  <c r="I94" i="6"/>
  <c r="I96" i="6"/>
  <c r="Q20" i="6"/>
  <c r="Q147" i="6" s="1"/>
  <c r="L20" i="6"/>
  <c r="L152" i="6" s="1"/>
  <c r="P20" i="6"/>
  <c r="P69" i="6" s="1"/>
  <c r="P94" i="6" s="1"/>
  <c r="L58" i="6"/>
  <c r="I91" i="6"/>
  <c r="I93" i="6"/>
  <c r="I95" i="6"/>
  <c r="I97" i="6"/>
  <c r="M20" i="6"/>
  <c r="M73" i="6" s="1"/>
  <c r="O20" i="6"/>
  <c r="O147" i="6" s="1"/>
  <c r="I83" i="6"/>
  <c r="I86" i="6"/>
  <c r="J92" i="6"/>
  <c r="H60" i="1"/>
  <c r="H61" i="1"/>
  <c r="H62" i="1"/>
  <c r="H63" i="1"/>
  <c r="H64" i="1"/>
  <c r="E31" i="5"/>
  <c r="F31" i="5" s="1"/>
  <c r="L77" i="6" l="1"/>
  <c r="H47" i="6"/>
  <c r="H71" i="6" s="1"/>
  <c r="H84" i="6"/>
  <c r="L147" i="6"/>
  <c r="J94" i="6"/>
  <c r="J82" i="6"/>
  <c r="J86" i="6"/>
  <c r="L153" i="6"/>
  <c r="L148" i="6"/>
  <c r="L143" i="6"/>
  <c r="L69" i="6"/>
  <c r="L95" i="6" s="1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143" i="6"/>
  <c r="M35" i="6"/>
  <c r="M93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P64" i="1"/>
  <c r="M64" i="1"/>
  <c r="J64" i="1"/>
  <c r="P60" i="1"/>
  <c r="M60" i="1"/>
  <c r="J60" i="1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M101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O85" i="6"/>
  <c r="R153" i="6"/>
  <c r="P91" i="6"/>
  <c r="P87" i="6"/>
  <c r="P96" i="6"/>
  <c r="R47" i="6"/>
  <c r="R71" i="6" s="1"/>
  <c r="R146" i="6"/>
  <c r="R45" i="6"/>
  <c r="O101" i="6"/>
  <c r="O93" i="6"/>
  <c r="R148" i="6"/>
  <c r="R35" i="6"/>
  <c r="R76" i="6"/>
  <c r="R145" i="6" s="1"/>
  <c r="R51" i="6"/>
  <c r="O91" i="6"/>
  <c r="R69" i="6"/>
  <c r="O87" i="6"/>
  <c r="R77" i="6"/>
  <c r="R44" i="6"/>
  <c r="R72" i="6"/>
  <c r="N20" i="6"/>
  <c r="H83" i="6"/>
  <c r="M84" i="6" l="1"/>
  <c r="L94" i="6"/>
  <c r="L92" i="6"/>
  <c r="L93" i="6"/>
  <c r="L97" i="6"/>
  <c r="L90" i="6"/>
  <c r="L84" i="6"/>
  <c r="L101" i="6"/>
  <c r="L98" i="6"/>
  <c r="L99" i="6"/>
  <c r="L87" i="6"/>
  <c r="L82" i="6"/>
  <c r="L85" i="6"/>
  <c r="L91" i="6"/>
  <c r="L83" i="6"/>
  <c r="L86" i="6"/>
  <c r="L96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H77" i="6" s="1"/>
  <c r="I72" i="6"/>
  <c r="G146" i="6" l="1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 l="1"/>
  <c r="F61" i="6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<sst xmlns="http://schemas.openxmlformats.org/spreadsheetml/2006/main" count="3072" uniqueCount="710">
  <si>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</si>
  <si>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</si>
  <si>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</si>
  <si>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</si>
  <si>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</si>
  <si>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</si>
  <si>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</si>
  <si>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</si>
  <si>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</si>
  <si>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</si>
  <si>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</si>
  <si>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</si>
  <si>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</si>
  <si>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</si>
  <si>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</si>
  <si>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</si>
  <si>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</si>
  <si>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</si>
  <si>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</si>
  <si>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</si>
  <si>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</si>
  <si>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</si>
  <si>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</si>
  <si>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</si>
  <si>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</si>
  <si>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</si>
  <si>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</si>
  <si>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</si>
  <si>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</si>
  <si>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</si>
  <si>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</si>
  <si>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</si>
  <si>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</si>
  <si>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</si>
  <si>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</si>
  <si>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</si>
  <si>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</si>
  <si>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</si>
  <si>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</si>
  <si>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</si>
  <si>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</si>
  <si>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</si>
  <si>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</si>
  <si>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</si>
  <si>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</si>
  <si>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</si>
  <si>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</si>
  <si>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</si>
  <si>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</si>
  <si>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</si>
  <si>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</si>
  <si>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</si>
  <si>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</si>
  <si>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</si>
  <si>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</si>
  <si>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</si>
  <si>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</si>
  <si>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</si>
  <si>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</si>
  <si>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</si>
  <si>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</si>
  <si>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</si>
  <si>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</si>
  <si>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</si>
  <si>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</si>
  <si>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</si>
  <si>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</si>
  <si>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</si>
  <si>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</si>
  <si>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</si>
  <si>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</si>
  <si>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</si>
  <si>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</si>
  <si>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</si>
  <si>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</si>
  <si>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</si>
  <si>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</si>
  <si>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</si>
  <si>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</si>
  <si>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</si>
  <si>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</si>
  <si>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</si>
  <si>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</si>
  <si>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</si>
  <si>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</si>
  <si>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</si>
  <si>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</si>
  <si>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</si>
  <si>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</si>
  <si>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</si>
  <si>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</si>
  <si>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</si>
  <si>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</si>
  <si>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</si>
  <si>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</si>
  <si>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</si>
  <si>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</si>
  <si>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</si>
  <si>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</si>
  <si>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</si>
  <si>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</si>
  <si>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</si>
  <si>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</si>
  <si>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</si>
  <si>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</si>
  <si>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</si>
  <si>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</si>
  <si>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</si>
  <si>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</si>
  <si>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</si>
  <si>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</si>
  <si>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</si>
  <si>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</si>
  <si>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</si>
  <si>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</si>
  <si>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</si>
  <si>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</si>
  <si>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</si>
  <si>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</si>
  <si>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</si>
  <si>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</si>
  <si>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</si>
  <si>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</si>
  <si>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</si>
  <si>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</si>
  <si>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</si>
  <si>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</si>
  <si>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</si>
  <si>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</si>
  <si>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</si>
  <si>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</si>
  <si>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</si>
  <si>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</si>
  <si>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</si>
  <si>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</si>
  <si>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</si>
  <si>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</si>
  <si>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</si>
  <si>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</si>
  <si>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</si>
  <si>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</si>
  <si>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</si>
  <si>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</si>
  <si>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</si>
  <si>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</si>
  <si>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</si>
  <si>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</si>
  <si>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</si>
  <si>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</si>
  <si>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</si>
  <si>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</si>
  <si>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</si>
  <si>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</si>
  <si>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</si>
  <si>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</si>
  <si>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</si>
  <si>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</si>
  <si>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</si>
  <si>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</si>
  <si>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</si>
  <si>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</si>
  <si>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</si>
  <si>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</si>
  <si>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</si>
  <si>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</si>
  <si>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</si>
  <si>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</si>
  <si>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</si>
  <si>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</si>
  <si>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</si>
  <si>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</si>
  <si>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</si>
  <si>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</si>
  <si>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</si>
  <si>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</si>
  <si>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</si>
  <si>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</si>
  <si>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</si>
  <si>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</si>
  <si>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</si>
  <si>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</si>
  <si>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</si>
  <si>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</si>
  <si>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</si>
  <si>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</si>
  <si>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</si>
  <si>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</si>
  <si>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</si>
  <si>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</si>
  <si>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</si>
  <si>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</si>
  <si>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</si>
  <si>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</si>
  <si>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</si>
  <si>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</si>
  <si>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</si>
  <si>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</si>
  <si>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</si>
  <si>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</si>
  <si>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</si>
  <si>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</si>
  <si>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</si>
  <si>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</si>
  <si>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</si>
  <si>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</si>
  <si>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</si>
  <si>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</si>
  <si>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</si>
  <si>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</si>
  <si>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</si>
  <si>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</si>
  <si>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</si>
  <si>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</si>
  <si>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</si>
  <si>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</si>
  <si>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</si>
  <si>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</si>
  <si>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</si>
  <si>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</si>
  <si>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</si>
  <si>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</si>
  <si>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</si>
  <si>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</si>
  <si>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</si>
  <si>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</si>
  <si>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</si>
  <si>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</si>
  <si>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</si>
  <si>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</si>
  <si>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</si>
  <si>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</si>
  <si>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</si>
  <si>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</si>
  <si>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</si>
  <si>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</si>
  <si>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</si>
  <si>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</si>
  <si>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</si>
  <si>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</si>
  <si>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</si>
  <si>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</si>
  <si>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</si>
  <si>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</si>
  <si>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</si>
  <si>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</si>
  <si>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</si>
  <si>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</si>
  <si>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</si>
  <si>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</si>
  <si>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</si>
  <si>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</si>
  <si>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</si>
  <si>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</si>
  <si>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</si>
  <si>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</si>
  <si>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</si>
  <si>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</si>
  <si>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</si>
  <si>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</si>
  <si>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</si>
  <si>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</si>
  <si>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</si>
  <si>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</si>
  <si>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</si>
  <si>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</si>
  <si>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</si>
  <si>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</si>
  <si>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</si>
  <si>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</si>
  <si>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</si>
  <si>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</si>
  <si>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</si>
  <si>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</si>
  <si>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</si>
  <si>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</si>
  <si>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</si>
  <si>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</si>
  <si>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</si>
  <si>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</si>
  <si>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</si>
  <si>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</si>
  <si>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</si>
  <si>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</si>
  <si>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</si>
  <si>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</si>
  <si>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</si>
  <si>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</si>
  <si>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</si>
  <si>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</si>
  <si>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</si>
  <si>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</si>
  <si>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</si>
  <si>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</si>
  <si>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</si>
  <si>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</si>
  <si>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</si>
  <si>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</si>
  <si>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</si>
  <si>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</si>
  <si>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</si>
  <si>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</si>
  <si>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</si>
  <si>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</si>
  <si>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</si>
  <si>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</si>
  <si>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</si>
  <si>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</si>
  <si>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</si>
  <si>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</si>
  <si>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</si>
  <si>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</si>
  <si>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</si>
  <si>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</si>
  <si>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</si>
  <si>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</si>
  <si>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</si>
  <si>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</si>
  <si>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</si>
  <si>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</si>
  <si>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</si>
  <si>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</si>
  <si>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</si>
  <si>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</si>
  <si>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</si>
  <si>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</si>
  <si>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</si>
  <si>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</si>
  <si>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</si>
  <si>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</si>
  <si>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</si>
  <si>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</si>
  <si>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</si>
  <si>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</si>
  <si>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</si>
  <si>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</si>
  <si>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</si>
  <si>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</si>
  <si>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</si>
  <si>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</si>
  <si>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</si>
  <si>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</si>
  <si>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</si>
  <si>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</si>
  <si>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</si>
  <si>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</si>
  <si>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</si>
  <si>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</si>
  <si>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</si>
  <si>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</si>
  <si>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</si>
  <si>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</si>
  <si>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</si>
  <si>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</si>
  <si>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</si>
  <si>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</si>
  <si>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</si>
  <si>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</si>
  <si>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</si>
  <si>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</si>
  <si>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</si>
  <si>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</si>
  <si>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</si>
  <si>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</si>
  <si>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</si>
  <si>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</si>
  <si>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</si>
  <si>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</si>
  <si>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</si>
  <si>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</si>
  <si>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</si>
  <si>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</si>
  <si>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</si>
  <si>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</si>
  <si>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</si>
  <si>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</si>
  <si>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</si>
  <si>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</si>
  <si>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</si>
  <si>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</si>
  <si>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</si>
  <si>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</si>
  <si>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</si>
  <si>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</si>
  <si>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</si>
  <si>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</si>
  <si>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</si>
  <si>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</si>
  <si>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</si>
  <si>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</si>
  <si>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</si>
  <si>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</si>
  <si>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</si>
  <si>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</si>
  <si>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</si>
  <si>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</si>
  <si>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</si>
  <si>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</si>
  <si>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</si>
  <si>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</si>
  <si>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</si>
  <si>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</si>
  <si>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</si>
  <si>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</si>
  <si>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</si>
  <si>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</si>
  <si>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</si>
  <si>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</si>
  <si>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</si>
  <si>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</si>
  <si>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</si>
  <si>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</si>
  <si>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</si>
  <si>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</si>
  <si>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</si>
  <si>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</si>
  <si>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</si>
  <si>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</si>
  <si>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</si>
  <si>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</si>
  <si>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</si>
  <si>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</si>
  <si>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</si>
  <si>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</si>
  <si>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</si>
  <si>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</si>
  <si>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</si>
  <si>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</si>
  <si>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</si>
  <si>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</si>
  <si>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</si>
  <si>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</si>
  <si>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</si>
  <si>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</si>
  <si>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</si>
  <si>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</si>
  <si>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</si>
  <si>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</si>
  <si>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</si>
  <si>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</si>
  <si>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</si>
  <si>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</si>
  <si>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</si>
  <si>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</si>
  <si>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</si>
  <si>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</si>
  <si>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</si>
  <si>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</si>
  <si>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</si>
  <si>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</si>
  <si>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</si>
  <si>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</si>
  <si>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</si>
  <si>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</si>
  <si>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</si>
  <si>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</si>
  <si>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</si>
  <si>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</si>
  <si>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</si>
  <si>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</si>
  <si>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</si>
  <si>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</si>
  <si>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</si>
  <si>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</si>
  <si>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</si>
  <si>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</si>
  <si>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</si>
  <si>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</si>
  <si>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</si>
  <si>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</si>
  <si>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</si>
  <si>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</si>
  <si>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</si>
  <si>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</si>
  <si>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</si>
  <si>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</si>
  <si>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</si>
  <si>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</si>
  <si>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</si>
  <si>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</si>
  <si>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</si>
  <si>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</si>
  <si>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</si>
  <si>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</si>
  <si>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</si>
  <si>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</si>
  <si>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</si>
  <si>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</si>
  <si>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</si>
  <si>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</si>
  <si>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</si>
  <si>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</si>
  <si>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</si>
  <si>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</si>
  <si>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</si>
  <si>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</si>
  <si>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</si>
  <si>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</si>
  <si>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</si>
  <si>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</si>
  <si>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</si>
  <si>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</si>
  <si>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</si>
  <si>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</si>
  <si>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</si>
  <si>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</si>
  <si>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</si>
  <si>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</si>
  <si>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</si>
  <si>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</si>
  <si>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</si>
  <si>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</si>
  <si>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</si>
  <si>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</si>
  <si>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</si>
  <si>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</si>
  <si>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</si>
  <si>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</si>
  <si>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</si>
  <si>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</si>
  <si>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</si>
  <si>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</si>
  <si>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</si>
  <si>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</si>
  <si>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</si>
  <si>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</si>
  <si>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</si>
  <si>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</si>
  <si>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</si>
  <si>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</si>
  <si>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</si>
  <si>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</si>
  <si>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</si>
  <si>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</si>
  <si>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</si>
  <si>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</si>
  <si>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</si>
  <si>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</si>
  <si>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</si>
  <si>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</si>
  <si>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</si>
  <si>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</si>
  <si>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</si>
  <si>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</si>
  <si>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</si>
  <si>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</si>
  <si>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</si>
  <si>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</si>
  <si>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</si>
  <si>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</si>
  <si>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</si>
  <si>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</si>
  <si>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</si>
  <si>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</si>
  <si>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</si>
  <si>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</si>
  <si>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</si>
  <si>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</si>
  <si>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</si>
  <si>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</si>
  <si>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</si>
  <si>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</si>
  <si>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</si>
  <si>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</si>
  <si>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</si>
  <si>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</si>
  <si>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</si>
  <si>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</si>
  <si>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</si>
  <si>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</si>
  <si>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</si>
  <si>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</si>
  <si>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</si>
  <si>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</si>
  <si>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</si>
  <si>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</si>
  <si>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</si>
  <si>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</si>
  <si>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</si>
  <si>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</si>
  <si>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</si>
  <si>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</si>
  <si>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</si>
  <si>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</si>
  <si>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</si>
  <si>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</si>
  <si>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</si>
  <si>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</si>
  <si>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</si>
  <si>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</si>
  <si>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</si>
  <si>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</si>
  <si>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</si>
  <si>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</si>
  <si>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</si>
  <si>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</si>
  <si>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</si>
  <si>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</si>
  <si>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</si>
  <si>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</si>
  <si>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</si>
  <si>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</si>
  <si>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</si>
  <si>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</si>
  <si>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</si>
  <si>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</si>
  <si>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</si>
  <si>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</si>
  <si>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</si>
  <si>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</si>
  <si>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</si>
  <si>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</si>
  <si>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</si>
  <si>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</si>
  <si>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</si>
  <si>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</si>
  <si>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</si>
  <si>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</si>
  <si>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</si>
  <si>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</si>
  <si>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</si>
  <si>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</si>
  <si>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</si>
  <si>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</si>
  <si>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</si>
  <si>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</si>
  <si>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</si>
  <si>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</si>
  <si>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</si>
  <si>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</si>
  <si>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</si>
  <si>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</si>
  <si>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</si>
  <si>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</si>
  <si>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</si>
  <si>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</si>
  <si>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</si>
  <si>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</si>
  <si>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</si>
  <si>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</si>
  <si>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</si>
  <si>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</si>
  <si>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</si>
  <si>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</si>
  <si>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</si>
  <si>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</si>
  <si>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</si>
  <si>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</si>
  <si>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</si>
  <si>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</si>
  <si>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</si>
  <si>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</si>
  <si>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</si>
  <si>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</si>
  <si>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</si>
  <si>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</si>
  <si>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</si>
  <si>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</si>
  <si>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</si>
  <si>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</si>
  <si>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</si>
  <si>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</si>
  <si>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</si>
  <si>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</si>
  <si>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</si>
  <si>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</si>
  <si>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</si>
  <si>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</si>
  <si>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</si>
  <si>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</si>
  <si>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</si>
  <si>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</si>
  <si>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</si>
  <si>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</si>
  <si>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</si>
  <si>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</si>
  <si>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</si>
  <si>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</si>
  <si>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</si>
  <si>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</si>
  <si>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</si>
  <si>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</si>
  <si>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</si>
  <si>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</si>
  <si>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</si>
  <si>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</si>
  <si>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</si>
  <si>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</si>
  <si>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</si>
  <si>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</si>
  <si>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</si>
  <si>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</si>
  <si>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</si>
  <si>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</si>
  <si>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</si>
  <si>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</si>
  <si>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</si>
  <si>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</si>
  <si>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</si>
  <si>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</si>
  <si>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</si>
  <si>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</si>
  <si>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</si>
  <si>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</si>
  <si>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</si>
  <si>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</si>
  <si>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</si>
  <si>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</si>
  <si>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</si>
  <si>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0014-01-C-10    L3</t>
  </si>
  <si>
    <t>0014-01-C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</si>
</sst>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60960</xdr:colOff>
          <xdr:row>0</xdr:row>
          <xdr:rowOff>22860</xdr:rowOff>
        </xdr:from>
        <xdr:to>
          <xdr:col>3</xdr:col>
          <xdr:colOff>419100</xdr:colOff>
          <xdr:row>3</xdr:row>
          <xdr:rowOff>53340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480060</xdr:colOff>
          <xdr:row>0</xdr:row>
          <xdr:rowOff>144780</xdr:rowOff>
        </xdr:from>
        <xdr:to>
          <xdr:col>20</xdr:col>
          <xdr:colOff>381000</xdr:colOff>
          <xdr:row>2</xdr:row>
          <xdr:rowOff>83820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3.2" x14ac:dyDescent="0.25"/>
  <cols>
    <col min="1" max="1" width="18.109375" bestFit="1" customWidth="1"/>
  </cols>
  <sheetData>
    <row r="4" spans="1:1" x14ac:dyDescent="0.25">
      <c r="A4" s="378" t="s">
        <v>653</v>
      </c>
    </row>
    <row r="6" spans="1:1" x14ac:dyDescent="0.25">
      <c r="A6" s="151" t="s">
        <v>650</v>
      </c>
    </row>
    <row r="7" spans="1:1" x14ac:dyDescent="0.25">
      <c r="A7" s="151" t="s">
        <v>651</v>
      </c>
    </row>
    <row r="8" spans="1:1" x14ac:dyDescent="0.25">
      <c r="A8" s="151" t="s">
        <v>652</v>
      </c>
    </row>
    <row r="9" spans="1:1" x14ac:dyDescent="0.25">
      <c r="A9" s="151" t="s">
        <v>655</v>
      </c>
    </row>
    <row r="10" spans="1:1" x14ac:dyDescent="0.25">
      <c r="A10" t="s">
        <v>656</v>
      </c>
    </row>
    <row r="24" spans="1:1" x14ac:dyDescent="0.25">
      <c r="A24" s="378" t="s">
        <v>654</v>
      </c>
    </row>
    <row r="25" spans="1:1" x14ac:dyDescent="0.25">
      <c r="A25" s="400" t="s">
        <v>648</v>
      </c>
    </row>
    <row r="26" spans="1:1" x14ac:dyDescent="0.25">
      <c r="A26" s="400" t="s">
        <v>659</v>
      </c>
    </row>
    <row r="29" spans="1:1" x14ac:dyDescent="0.25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ColWidth="9.109375" defaultRowHeight="13.2" x14ac:dyDescent="0.25"/>
  <cols>
    <col min="1" max="1" width="4" style="483" customWidth="1"/>
    <col min="2" max="2" width="19.5546875" style="544" customWidth="1"/>
    <col min="3" max="3" width="12" style="483" customWidth="1"/>
    <col min="4" max="5" width="4.44140625" style="483" customWidth="1"/>
    <col min="6" max="6" width="5.88671875" style="483" customWidth="1"/>
    <col min="7" max="7" width="24.6640625" style="483" customWidth="1"/>
    <col min="8" max="8" width="3.6640625" style="483" hidden="1" customWidth="1"/>
    <col min="9" max="9" width="35.88671875" style="545" customWidth="1"/>
    <col min="10" max="10" width="15.5546875" style="545" customWidth="1"/>
    <col min="11" max="11" width="20.5546875" style="544" customWidth="1"/>
    <col min="12" max="12" width="18.44140625" style="483" bestFit="1" customWidth="1"/>
    <col min="13" max="15" width="9.109375" style="483"/>
    <col min="16" max="16" width="12.109375" style="483" bestFit="1" customWidth="1"/>
    <col min="17" max="16384" width="9.109375" style="483"/>
  </cols>
  <sheetData>
    <row r="1" spans="1:13" ht="27.75" customHeight="1" thickBot="1" x14ac:dyDescent="0.3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8" thickBot="1" x14ac:dyDescent="0.3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5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8" thickBot="1" x14ac:dyDescent="0.3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8" thickBot="1" x14ac:dyDescent="0.3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5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5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8" thickBot="1" x14ac:dyDescent="0.3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7" thickBot="1" x14ac:dyDescent="0.3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8" thickBot="1" x14ac:dyDescent="0.3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3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8" thickBot="1" x14ac:dyDescent="0.3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3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8" thickBot="1" x14ac:dyDescent="0.3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7" thickBot="1" x14ac:dyDescent="0.3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8" thickBot="1" x14ac:dyDescent="0.3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3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8" thickBot="1" x14ac:dyDescent="0.3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8" thickBot="1" x14ac:dyDescent="0.3">
      <c r="B19" s="457"/>
      <c r="I19" s="699"/>
      <c r="J19" s="699"/>
      <c r="K19" s="509"/>
      <c r="L19" s="521"/>
    </row>
    <row r="20" spans="2:16" x14ac:dyDescent="0.25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6.4" x14ac:dyDescent="0.2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5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6.4" x14ac:dyDescent="0.2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5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5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5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5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5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5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5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5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8" thickBot="1" x14ac:dyDescent="0.3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8" thickBot="1" x14ac:dyDescent="0.3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8" thickBot="1" x14ac:dyDescent="0.3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5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5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5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5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5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5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5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8" thickBot="1" x14ac:dyDescent="0.3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5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5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5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5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5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5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8" thickBot="1" x14ac:dyDescent="0.3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8" thickBot="1" x14ac:dyDescent="0.3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8" thickBot="1" x14ac:dyDescent="0.3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8" thickBot="1" x14ac:dyDescent="0.3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8" thickBot="1" x14ac:dyDescent="0.3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5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3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3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8" thickBot="1" x14ac:dyDescent="0.3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8" thickBot="1" x14ac:dyDescent="0.3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ColWidth="9.109375" defaultRowHeight="13.2" x14ac:dyDescent="0.25"/>
  <cols>
    <col min="1" max="1" width="4" style="483" customWidth="1"/>
    <col min="2" max="2" width="19.5546875" style="544" customWidth="1"/>
    <col min="3" max="3" width="12" style="483" customWidth="1"/>
    <col min="4" max="5" width="4.44140625" style="483" customWidth="1"/>
    <col min="6" max="6" width="5.88671875" style="483" customWidth="1"/>
    <col min="7" max="7" width="24.6640625" style="483" customWidth="1"/>
    <col min="8" max="8" width="3.6640625" style="483" hidden="1" customWidth="1"/>
    <col min="9" max="9" width="35.88671875" style="545" customWidth="1"/>
    <col min="10" max="10" width="15.5546875" style="545" customWidth="1"/>
    <col min="11" max="11" width="20.5546875" style="544" customWidth="1"/>
    <col min="12" max="12" width="18.44140625" style="483" bestFit="1" customWidth="1"/>
    <col min="13" max="15" width="9.109375" style="483"/>
    <col min="16" max="16" width="12.109375" style="483" bestFit="1" customWidth="1"/>
    <col min="17" max="16384" width="9.109375" style="483"/>
  </cols>
  <sheetData>
    <row r="1" spans="1:13" ht="27.75" customHeight="1" thickBot="1" x14ac:dyDescent="0.3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8" thickBot="1" x14ac:dyDescent="0.3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5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8" thickBot="1" x14ac:dyDescent="0.3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8" thickBot="1" x14ac:dyDescent="0.3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5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5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8" thickBot="1" x14ac:dyDescent="0.3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7" thickBot="1" x14ac:dyDescent="0.3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8" thickBot="1" x14ac:dyDescent="0.3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3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8" thickBot="1" x14ac:dyDescent="0.3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3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8" thickBot="1" x14ac:dyDescent="0.3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7" thickBot="1" x14ac:dyDescent="0.3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8" thickBot="1" x14ac:dyDescent="0.3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3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8" thickBot="1" x14ac:dyDescent="0.3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8" thickBot="1" x14ac:dyDescent="0.3">
      <c r="B19" s="457"/>
      <c r="I19" s="699"/>
      <c r="J19" s="699"/>
      <c r="K19" s="509"/>
      <c r="L19" s="521"/>
    </row>
    <row r="20" spans="2:16" x14ac:dyDescent="0.25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6.4" x14ac:dyDescent="0.2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5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6.4" x14ac:dyDescent="0.2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5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5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5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5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5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5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5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5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8" thickBot="1" x14ac:dyDescent="0.3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8" thickBot="1" x14ac:dyDescent="0.3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8" thickBot="1" x14ac:dyDescent="0.3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5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5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5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5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5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5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5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8" thickBot="1" x14ac:dyDescent="0.3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5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5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5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5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5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5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8" thickBot="1" x14ac:dyDescent="0.3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8" thickBot="1" x14ac:dyDescent="0.3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8" thickBot="1" x14ac:dyDescent="0.3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8" thickBot="1" x14ac:dyDescent="0.3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8" thickBot="1" x14ac:dyDescent="0.3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5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3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 x14ac:dyDescent="0.3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8" thickBot="1" x14ac:dyDescent="0.3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8" thickBot="1" x14ac:dyDescent="0.3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ColWidth="9.109375" defaultRowHeight="13.2" x14ac:dyDescent="0.25"/>
  <cols>
    <col min="1" max="1" width="4" style="483" customWidth="1"/>
    <col min="2" max="2" width="19.5546875" style="544" customWidth="1"/>
    <col min="3" max="3" width="12" style="483" customWidth="1"/>
    <col min="4" max="5" width="4.44140625" style="483" customWidth="1"/>
    <col min="6" max="6" width="5.88671875" style="483" customWidth="1"/>
    <col min="7" max="7" width="24.6640625" style="483" customWidth="1"/>
    <col min="8" max="8" width="3.6640625" style="483" hidden="1" customWidth="1"/>
    <col min="9" max="9" width="35.88671875" style="545" customWidth="1"/>
    <col min="10" max="10" width="15.5546875" style="545" customWidth="1"/>
    <col min="11" max="11" width="20.5546875" style="544" customWidth="1"/>
    <col min="12" max="12" width="18.44140625" style="483" bestFit="1" customWidth="1"/>
    <col min="13" max="15" width="9.109375" style="483"/>
    <col min="16" max="16" width="12.109375" style="483" bestFit="1" customWidth="1"/>
    <col min="17" max="16384" width="9.109375" style="483"/>
  </cols>
  <sheetData>
    <row r="1" spans="1:13" ht="27.75" customHeight="1" thickBot="1" x14ac:dyDescent="0.3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8" thickBot="1" x14ac:dyDescent="0.3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5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8" thickBot="1" x14ac:dyDescent="0.3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8" thickBot="1" x14ac:dyDescent="0.3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5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5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8" thickBot="1" x14ac:dyDescent="0.3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7" thickBot="1" x14ac:dyDescent="0.3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8" thickBot="1" x14ac:dyDescent="0.3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3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8" thickBot="1" x14ac:dyDescent="0.3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3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8" thickBot="1" x14ac:dyDescent="0.3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7" thickBot="1" x14ac:dyDescent="0.3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8" thickBot="1" x14ac:dyDescent="0.3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3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8" thickBot="1" x14ac:dyDescent="0.3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8" thickBot="1" x14ac:dyDescent="0.3">
      <c r="B19" s="457"/>
      <c r="I19" s="699"/>
      <c r="J19" s="699"/>
      <c r="K19" s="509"/>
      <c r="L19" s="521"/>
    </row>
    <row r="20" spans="2:16" x14ac:dyDescent="0.25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6.4" x14ac:dyDescent="0.2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5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6.4" x14ac:dyDescent="0.2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5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5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5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5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5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5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5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5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8" thickBot="1" x14ac:dyDescent="0.3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8" thickBot="1" x14ac:dyDescent="0.3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8" thickBot="1" x14ac:dyDescent="0.3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5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5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5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5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5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5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5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8" thickBot="1" x14ac:dyDescent="0.3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5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5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5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5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5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5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8" thickBot="1" x14ac:dyDescent="0.3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8" thickBot="1" x14ac:dyDescent="0.3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8" thickBot="1" x14ac:dyDescent="0.3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8" thickBot="1" x14ac:dyDescent="0.3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8" thickBot="1" x14ac:dyDescent="0.3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5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3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3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8" thickBot="1" x14ac:dyDescent="0.3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8" thickBot="1" x14ac:dyDescent="0.3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ColWidth="9.109375" defaultRowHeight="13.2" x14ac:dyDescent="0.25"/>
  <cols>
    <col min="1" max="1" width="4" style="483" customWidth="1"/>
    <col min="2" max="2" width="19.5546875" style="544" customWidth="1"/>
    <col min="3" max="3" width="12" style="483" customWidth="1"/>
    <col min="4" max="5" width="4.44140625" style="483" customWidth="1"/>
    <col min="6" max="6" width="5.88671875" style="483" customWidth="1"/>
    <col min="7" max="7" width="24.6640625" style="483" customWidth="1"/>
    <col min="8" max="8" width="3.6640625" style="483" hidden="1" customWidth="1"/>
    <col min="9" max="9" width="35.88671875" style="545" customWidth="1"/>
    <col min="10" max="10" width="15.5546875" style="545" customWidth="1"/>
    <col min="11" max="11" width="20.5546875" style="544" customWidth="1"/>
    <col min="12" max="12" width="18.44140625" style="483" bestFit="1" customWidth="1"/>
    <col min="13" max="15" width="9.109375" style="483"/>
    <col min="16" max="16" width="12.109375" style="483" bestFit="1" customWidth="1"/>
    <col min="17" max="16384" width="9.109375" style="483"/>
  </cols>
  <sheetData>
    <row r="1" spans="1:13" ht="27.75" customHeight="1" thickBot="1" x14ac:dyDescent="0.3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8" thickBot="1" x14ac:dyDescent="0.3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5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8" thickBot="1" x14ac:dyDescent="0.3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8" thickBot="1" x14ac:dyDescent="0.3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5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5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8" thickBot="1" x14ac:dyDescent="0.3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7" thickBot="1" x14ac:dyDescent="0.3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8" thickBot="1" x14ac:dyDescent="0.3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3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8" thickBot="1" x14ac:dyDescent="0.3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3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8" thickBot="1" x14ac:dyDescent="0.3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7" thickBot="1" x14ac:dyDescent="0.3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8" thickBot="1" x14ac:dyDescent="0.3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3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8" thickBot="1" x14ac:dyDescent="0.3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8" thickBot="1" x14ac:dyDescent="0.3">
      <c r="B19" s="457"/>
      <c r="I19" s="699"/>
      <c r="J19" s="699"/>
      <c r="K19" s="509"/>
      <c r="L19" s="521"/>
    </row>
    <row r="20" spans="2:16" x14ac:dyDescent="0.25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6.4" x14ac:dyDescent="0.2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5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6.4" x14ac:dyDescent="0.2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5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5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5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5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5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5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5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5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8" thickBot="1" x14ac:dyDescent="0.3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8" thickBot="1" x14ac:dyDescent="0.3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8" thickBot="1" x14ac:dyDescent="0.3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5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5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5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5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5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5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5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8" thickBot="1" x14ac:dyDescent="0.3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5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5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5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5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5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5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8" thickBot="1" x14ac:dyDescent="0.3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8" thickBot="1" x14ac:dyDescent="0.3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8" thickBot="1" x14ac:dyDescent="0.3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8" thickBot="1" x14ac:dyDescent="0.3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8" thickBot="1" x14ac:dyDescent="0.3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5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3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3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8" thickBot="1" x14ac:dyDescent="0.3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8" thickBot="1" x14ac:dyDescent="0.3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T43" sqref="T43"/>
    </sheetView>
  </sheetViews>
  <sheetFormatPr defaultRowHeight="13.2" x14ac:dyDescent="0.25"/>
  <cols>
    <col min="1" max="1" width="5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hidden="1" customWidth="1"/>
    <col min="7" max="7" width="33" hidden="1" customWidth="1"/>
    <col min="8" max="8" width="9.44140625" style="155" hidden="1" customWidth="1"/>
    <col min="9" max="9" width="11.33203125" style="155" hidden="1" customWidth="1"/>
    <col min="10" max="10" width="0" hidden="1" customWidth="1"/>
    <col min="11" max="11" width="11.33203125" hidden="1" customWidth="1"/>
    <col min="14" max="14" width="10.44140625" customWidth="1"/>
    <col min="15" max="15" width="11.5546875" customWidth="1"/>
    <col min="21" max="21" width="19.44140625" bestFit="1" customWidth="1"/>
    <col min="22" max="22" width="13.88671875" customWidth="1"/>
    <col min="23" max="23" width="20.6640625" bestFit="1" customWidth="1"/>
    <col min="24" max="24" width="12.5546875" bestFit="1" customWidth="1"/>
    <col min="27" max="29" width="0" hidden="1" customWidth="1"/>
  </cols>
  <sheetData>
    <row r="1" spans="1:29" x14ac:dyDescent="0.25">
      <c r="A1" s="871" t="s">
        <v>670</v>
      </c>
      <c r="B1" s="363"/>
      <c r="C1" s="872">
        <f>Assembly!D34</f>
        <v>0</v>
      </c>
    </row>
    <row r="2" spans="1:29" x14ac:dyDescent="0.25">
      <c r="A2" s="871" t="s">
        <v>0</v>
      </c>
      <c r="B2" s="363"/>
      <c r="C2" s="873">
        <v>0</v>
      </c>
    </row>
    <row r="3" spans="1:29" x14ac:dyDescent="0.25">
      <c r="A3" s="869" t="s">
        <v>669</v>
      </c>
      <c r="B3" s="150"/>
      <c r="C3" s="868">
        <v>2</v>
      </c>
    </row>
    <row r="4" spans="1:29" ht="13.8" thickBot="1" x14ac:dyDescent="0.3"/>
    <row r="5" spans="1:29" ht="15.6" thickBot="1" x14ac:dyDescent="0.3">
      <c r="A5" s="262"/>
      <c r="B5" s="266" t="s">
        <v>322</v>
      </c>
      <c r="C5" s="1011" t="s">
        <v>708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0014-01-C-10    L3</v>
      </c>
      <c r="Q5" s="348"/>
      <c r="R5" s="226"/>
      <c r="S5" s="226"/>
      <c r="T5" s="226"/>
      <c r="U5" s="349" t="s">
        <v>16</v>
      </c>
      <c r="V5" s="919">
        <f ca="1" xml:space="preserve"> TODAY()</f>
        <v>42163</v>
      </c>
      <c r="W5" s="158"/>
      <c r="X5" s="158"/>
      <c r="Y5" s="158"/>
    </row>
    <row r="6" spans="1:29" ht="18" thickBot="1" x14ac:dyDescent="0.35">
      <c r="A6" s="962" t="s">
        <v>21</v>
      </c>
      <c r="B6" s="963"/>
      <c r="C6" s="963"/>
      <c r="D6" s="964"/>
      <c r="E6" s="263"/>
      <c r="F6" s="962" t="s">
        <v>320</v>
      </c>
      <c r="G6" s="963"/>
      <c r="H6" s="963"/>
      <c r="I6" s="964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 x14ac:dyDescent="0.25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5">
      <c r="A8" s="1023">
        <v>1</v>
      </c>
      <c r="B8" s="1000" t="s">
        <v>317</v>
      </c>
      <c r="C8" s="1002" t="s">
        <v>23</v>
      </c>
      <c r="D8" s="1004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8" thickBot="1" x14ac:dyDescent="0.3">
      <c r="A9" s="1023"/>
      <c r="B9" s="1001"/>
      <c r="C9" s="1003"/>
      <c r="D9" s="1004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8" thickBot="1" x14ac:dyDescent="0.3">
      <c r="A10" s="1023"/>
      <c r="B10" s="1001"/>
      <c r="C10" s="1003"/>
      <c r="D10" s="1004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8" thickTop="1" x14ac:dyDescent="0.25">
      <c r="A11" s="1023"/>
      <c r="B11" s="1001"/>
      <c r="C11" s="1003"/>
      <c r="D11" s="1004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5">
      <c r="A12" s="1023"/>
      <c r="B12" s="1001"/>
      <c r="C12" s="1003"/>
      <c r="D12" s="1004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5">
      <c r="A13" s="1023"/>
      <c r="B13" s="1001"/>
      <c r="C13" s="1003"/>
      <c r="D13" s="1004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7" t="s">
        <v>313</v>
      </c>
      <c r="M13" s="988"/>
      <c r="N13" s="253"/>
      <c r="O13" s="788">
        <v>1.4370000000000001</v>
      </c>
      <c r="P13" s="158"/>
      <c r="Q13" s="973" t="s">
        <v>312</v>
      </c>
      <c r="R13" s="983"/>
      <c r="S13" s="999">
        <f>+C20</f>
        <v>1.25</v>
      </c>
      <c r="T13" s="983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8" thickBot="1" x14ac:dyDescent="0.3">
      <c r="A14" s="1023"/>
      <c r="B14" s="1001"/>
      <c r="C14" s="1003"/>
      <c r="D14" s="1004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8" thickBot="1" x14ac:dyDescent="0.3">
      <c r="A15" s="1023">
        <v>2</v>
      </c>
      <c r="B15" s="1000" t="s">
        <v>306</v>
      </c>
      <c r="C15" s="1002" t="s">
        <v>343</v>
      </c>
      <c r="D15" s="1006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82" t="s">
        <v>309</v>
      </c>
      <c r="M15" s="974"/>
      <c r="N15" s="252"/>
      <c r="O15" s="789">
        <v>8.5000000000000006E-2</v>
      </c>
      <c r="P15" s="158"/>
      <c r="Q15" s="973" t="s">
        <v>308</v>
      </c>
      <c r="R15" s="983"/>
      <c r="S15" s="788">
        <v>1.5807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8" thickTop="1" x14ac:dyDescent="0.25">
      <c r="A16" s="1023"/>
      <c r="B16" s="1001"/>
      <c r="C16" s="1003"/>
      <c r="D16" s="1006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5">
      <c r="A17" s="1023"/>
      <c r="B17" s="1001"/>
      <c r="C17" s="1003"/>
      <c r="D17" s="1006"/>
      <c r="E17" s="204"/>
      <c r="F17" s="443">
        <v>37</v>
      </c>
      <c r="G17" s="204" t="s">
        <v>452</v>
      </c>
      <c r="H17" s="318"/>
      <c r="I17" s="451">
        <f>IF(OR(C28="HS",C28="HL"),T30,U52)</f>
        <v>231.42857142857144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54.251378136678738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5">
      <c r="A18" s="1023"/>
      <c r="B18" s="1001"/>
      <c r="C18" s="1003"/>
      <c r="D18" s="1006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7" t="s">
        <v>303</v>
      </c>
      <c r="M18" s="988"/>
      <c r="N18" s="252"/>
      <c r="O18" s="788">
        <f>SUM(O13:O16)</f>
        <v>1.552</v>
      </c>
      <c r="P18" s="158"/>
      <c r="Q18" s="973" t="s">
        <v>302</v>
      </c>
      <c r="R18" s="974"/>
      <c r="S18" s="983"/>
      <c r="T18" s="254">
        <f>144-S15</f>
        <v>142.41929999999999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3">
      <c r="A19" s="1023"/>
      <c r="B19" s="1001"/>
      <c r="C19" s="1005"/>
      <c r="D19" s="1006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3">
      <c r="A20" s="794">
        <v>3</v>
      </c>
      <c r="B20" s="157" t="s">
        <v>298</v>
      </c>
      <c r="C20" s="277">
        <v>1.25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5.2219135802469133E-2</v>
      </c>
      <c r="J20" s="318"/>
      <c r="K20" s="158"/>
      <c r="L20" s="915" t="s">
        <v>300</v>
      </c>
      <c r="M20" s="909"/>
      <c r="N20" s="913"/>
      <c r="O20" s="789">
        <v>0.01</v>
      </c>
      <c r="P20" s="158"/>
      <c r="Q20" s="973" t="s">
        <v>299</v>
      </c>
      <c r="R20" s="983"/>
      <c r="S20" s="252">
        <f>IF(ISERROR(T18/O22),"",T18/O22)</f>
        <v>90.856448402572212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3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8" t="s">
        <v>691</v>
      </c>
      <c r="M21" s="1009"/>
      <c r="N21" s="100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8" thickBot="1" x14ac:dyDescent="0.3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4.5209481780565612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2" t="s">
        <v>297</v>
      </c>
      <c r="M22" s="983"/>
      <c r="N22" s="235"/>
      <c r="O22" s="250">
        <f>O18*(1+O20)</f>
        <v>1.56752</v>
      </c>
      <c r="P22" s="158"/>
      <c r="Q22" s="973" t="s">
        <v>296</v>
      </c>
      <c r="R22" s="974"/>
      <c r="S22" s="974"/>
      <c r="T22" s="203">
        <f>IF(S20="",,S20 - 1)</f>
        <v>89.856448402572212</v>
      </c>
      <c r="U22" s="158"/>
      <c r="V22" s="198"/>
      <c r="W22" s="158"/>
      <c r="X22" s="158"/>
      <c r="Y22" s="158"/>
    </row>
    <row r="23" spans="1:29" ht="13.8" thickBot="1" x14ac:dyDescent="0.3">
      <c r="A23" s="304">
        <v>6</v>
      </c>
      <c r="B23" s="180" t="s">
        <v>291</v>
      </c>
      <c r="C23" s="179"/>
      <c r="D23" s="212">
        <f>(D22+D21)*12</f>
        <v>54.251378136678738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8" thickBot="1" x14ac:dyDescent="0.3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1" t="s">
        <v>699</v>
      </c>
      <c r="M24" s="972"/>
      <c r="N24" s="972"/>
      <c r="O24" s="918">
        <f>IF(ISERROR(S17/T22),,S17/T22)</f>
        <v>0.60375609209061232</v>
      </c>
      <c r="P24" s="243" t="s">
        <v>22</v>
      </c>
      <c r="Q24" s="1010" t="s">
        <v>692</v>
      </c>
      <c r="R24" s="1010"/>
      <c r="S24" s="1010"/>
      <c r="T24" s="1010"/>
      <c r="U24" s="1010"/>
      <c r="V24" s="198"/>
      <c r="W24" s="158"/>
      <c r="X24" s="158"/>
      <c r="Y24" s="158"/>
    </row>
    <row r="25" spans="1:29" s="237" customFormat="1" ht="13.8" thickBot="1" x14ac:dyDescent="0.3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8" thickTop="1" x14ac:dyDescent="0.25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5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8" t="s">
        <v>289</v>
      </c>
      <c r="M27" s="969"/>
      <c r="N27" s="969"/>
      <c r="O27" s="969"/>
      <c r="P27" s="970"/>
      <c r="Q27" s="973" t="s">
        <v>280</v>
      </c>
      <c r="R27" s="974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5">
      <c r="A28" s="1032">
        <v>8</v>
      </c>
      <c r="B28" s="1034" t="s">
        <v>676</v>
      </c>
      <c r="C28" s="1002" t="s">
        <v>323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5" t="s">
        <v>288</v>
      </c>
      <c r="R28" s="976"/>
      <c r="S28" s="977"/>
      <c r="T28" s="934">
        <v>14</v>
      </c>
      <c r="U28" s="157" t="s">
        <v>698</v>
      </c>
      <c r="V28" s="198"/>
      <c r="W28" s="158"/>
      <c r="X28" s="158"/>
      <c r="Y28" s="158"/>
    </row>
    <row r="29" spans="1:29" ht="15.75" customHeight="1" x14ac:dyDescent="0.25">
      <c r="A29" s="1032"/>
      <c r="B29" s="1034"/>
      <c r="C29" s="1003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257.14285714285717</v>
      </c>
      <c r="U29" s="318"/>
      <c r="V29" s="344"/>
      <c r="W29" s="318"/>
      <c r="X29" s="318"/>
      <c r="Y29" s="223"/>
    </row>
    <row r="30" spans="1:29" ht="15.75" customHeight="1" thickBot="1" x14ac:dyDescent="0.3">
      <c r="A30" s="1032"/>
      <c r="B30" s="1034"/>
      <c r="C30" s="1003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1" t="s">
        <v>709</v>
      </c>
      <c r="N30" s="981"/>
      <c r="O30" s="920">
        <v>0.25659999999999999</v>
      </c>
      <c r="P30" s="158"/>
      <c r="Q30" s="931" t="s">
        <v>287</v>
      </c>
      <c r="R30" s="932"/>
      <c r="S30" s="933"/>
      <c r="T30" s="929">
        <f>IF(ISERROR(T29*0.9),"",T29*0.9)</f>
        <v>231.42857142857144</v>
      </c>
      <c r="U30" s="930" t="s">
        <v>707</v>
      </c>
      <c r="V30" s="198"/>
      <c r="W30" s="158"/>
      <c r="X30" s="318"/>
      <c r="Y30" s="223"/>
    </row>
    <row r="31" spans="1:29" ht="15.75" customHeight="1" thickBot="1" x14ac:dyDescent="0.3">
      <c r="A31" s="1032"/>
      <c r="B31" s="1034"/>
      <c r="C31" s="1003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5">
      <c r="A32" s="1032"/>
      <c r="B32" s="1034"/>
      <c r="C32" s="1003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0.34715609209061232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3">
      <c r="A33" s="1032"/>
      <c r="B33" s="1034"/>
      <c r="C33" s="1003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3">
      <c r="A34" s="1032"/>
      <c r="B34" s="1034"/>
      <c r="C34" s="1003"/>
      <c r="D34" s="1037"/>
      <c r="E34" s="157"/>
      <c r="F34" s="307">
        <v>47</v>
      </c>
      <c r="G34" s="978" t="s">
        <v>685</v>
      </c>
      <c r="H34" s="979"/>
      <c r="I34" s="98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3">
      <c r="A35" s="1032"/>
      <c r="B35" s="1034"/>
      <c r="C35" s="1003"/>
      <c r="D35" s="1037"/>
      <c r="E35" s="157"/>
      <c r="F35" s="307"/>
      <c r="G35" s="334"/>
      <c r="H35" s="335"/>
      <c r="I35" s="340"/>
      <c r="J35" s="158"/>
      <c r="K35" s="158"/>
      <c r="L35" s="989" t="s">
        <v>683</v>
      </c>
      <c r="M35" s="990"/>
      <c r="N35" s="990"/>
      <c r="O35" s="991"/>
      <c r="P35" s="158"/>
      <c r="Q35" s="982" t="s">
        <v>280</v>
      </c>
      <c r="R35" s="983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 x14ac:dyDescent="0.3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3" t="s">
        <v>279</v>
      </c>
      <c r="R36" s="974"/>
      <c r="S36" s="983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 x14ac:dyDescent="0.3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4" t="s">
        <v>706</v>
      </c>
      <c r="M37" s="1007" t="s">
        <v>704</v>
      </c>
      <c r="N37" s="1007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8" thickBot="1" x14ac:dyDescent="0.3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5"/>
      <c r="M38" s="1007" t="s">
        <v>705</v>
      </c>
      <c r="N38" s="1007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8" thickTop="1" x14ac:dyDescent="0.25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2" t="s">
        <v>701</v>
      </c>
      <c r="T39" s="993"/>
      <c r="U39" s="993"/>
      <c r="V39" s="344"/>
      <c r="W39" s="318"/>
      <c r="X39" s="158"/>
      <c r="Y39" s="158"/>
    </row>
    <row r="40" spans="1:25" ht="13.8" thickBot="1" x14ac:dyDescent="0.3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8" thickBot="1" x14ac:dyDescent="0.3">
      <c r="A41" s="175">
        <v>12</v>
      </c>
      <c r="B41" s="202" t="s">
        <v>272</v>
      </c>
      <c r="C41" s="202"/>
      <c r="D41" s="217">
        <f>SUM(D39:D40)+C38</f>
        <v>1.5529999999999999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8" thickTop="1" x14ac:dyDescent="0.25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6" t="s">
        <v>274</v>
      </c>
      <c r="M42" s="997"/>
      <c r="N42" s="997"/>
      <c r="O42" s="997"/>
      <c r="P42" s="99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8" thickBot="1" x14ac:dyDescent="0.3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8" thickBot="1" x14ac:dyDescent="0.3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2" t="s">
        <v>270</v>
      </c>
      <c r="M44" s="974"/>
      <c r="N44" s="983"/>
      <c r="O44" s="284">
        <v>6</v>
      </c>
      <c r="P44" s="214"/>
      <c r="Q44" s="973" t="s">
        <v>269</v>
      </c>
      <c r="R44" s="983"/>
      <c r="S44" s="215">
        <f>T22*O44</f>
        <v>539.1386904154333</v>
      </c>
      <c r="T44" s="318"/>
      <c r="U44" s="214"/>
      <c r="V44" s="344"/>
      <c r="W44" s="318"/>
      <c r="X44" s="158"/>
      <c r="Y44" s="158"/>
    </row>
    <row r="45" spans="1:25" ht="13.8" thickTop="1" x14ac:dyDescent="0.25">
      <c r="A45" s="304">
        <v>15</v>
      </c>
      <c r="B45" s="180" t="s">
        <v>262</v>
      </c>
      <c r="C45" s="179"/>
      <c r="D45" s="212">
        <f>+S15</f>
        <v>1.5807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5">
      <c r="A46" s="304">
        <v>16</v>
      </c>
      <c r="B46" s="180" t="s">
        <v>260</v>
      </c>
      <c r="C46" s="179"/>
      <c r="D46" s="208">
        <f>+S20</f>
        <v>90.856448402572212</v>
      </c>
      <c r="E46" s="157"/>
      <c r="F46" s="443">
        <v>55</v>
      </c>
      <c r="G46" s="439" t="s">
        <v>24</v>
      </c>
      <c r="H46" s="440"/>
      <c r="I46" s="441"/>
      <c r="K46" s="158"/>
      <c r="L46" s="982" t="s">
        <v>689</v>
      </c>
      <c r="M46" s="974"/>
      <c r="N46" s="974"/>
      <c r="O46" s="974"/>
      <c r="P46" s="974"/>
      <c r="Q46" s="974"/>
      <c r="R46" s="983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 x14ac:dyDescent="0.25">
      <c r="A47" s="304">
        <v>17</v>
      </c>
      <c r="B47" s="180" t="s">
        <v>258</v>
      </c>
      <c r="C47" s="179"/>
      <c r="D47" s="211">
        <f>+T22</f>
        <v>89.856448402572212</v>
      </c>
      <c r="E47" s="157"/>
      <c r="F47" s="443"/>
      <c r="G47" s="337"/>
      <c r="H47" s="338"/>
      <c r="I47" s="341"/>
      <c r="K47" s="158"/>
      <c r="L47" s="982" t="s">
        <v>263</v>
      </c>
      <c r="M47" s="974"/>
      <c r="N47" s="974"/>
      <c r="O47" s="974"/>
      <c r="P47" s="974"/>
      <c r="Q47" s="974"/>
      <c r="R47" s="983"/>
      <c r="S47" s="158"/>
      <c r="T47" s="158"/>
      <c r="U47" s="210">
        <f>IF(ISERROR(U46/S44),"",U46/S44)-1</f>
        <v>9.6837073695483298</v>
      </c>
      <c r="V47" s="198"/>
      <c r="W47" s="158"/>
      <c r="X47" s="158"/>
      <c r="Y47" s="158"/>
    </row>
    <row r="48" spans="1:25" s="6" customFormat="1" x14ac:dyDescent="0.25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133.54634211935414</v>
      </c>
      <c r="E48" s="157"/>
      <c r="F48" s="443">
        <v>56</v>
      </c>
      <c r="G48" s="204" t="s">
        <v>257</v>
      </c>
      <c r="H48" s="333"/>
      <c r="I48" s="445"/>
      <c r="K48" s="158"/>
      <c r="L48" s="982" t="s">
        <v>261</v>
      </c>
      <c r="M48" s="974"/>
      <c r="N48" s="974"/>
      <c r="O48" s="974"/>
      <c r="P48" s="974"/>
      <c r="Q48" s="974"/>
      <c r="R48" s="983"/>
      <c r="S48" s="158"/>
      <c r="T48" s="158"/>
      <c r="U48" s="210">
        <f>U47*15</f>
        <v>145.25561054322495</v>
      </c>
      <c r="V48" s="198"/>
      <c r="W48" s="158"/>
      <c r="X48" s="158"/>
      <c r="Y48" s="158"/>
    </row>
    <row r="49" spans="1:25" s="6" customFormat="1" ht="13.8" thickBot="1" x14ac:dyDescent="0.3">
      <c r="A49" s="205">
        <v>19</v>
      </c>
      <c r="B49" s="180" t="s">
        <v>252</v>
      </c>
      <c r="C49" s="179"/>
      <c r="D49" s="178">
        <f>+V54</f>
        <v>0.60375609209061232</v>
      </c>
      <c r="E49" s="157"/>
      <c r="F49" s="443">
        <v>57</v>
      </c>
      <c r="G49" s="171" t="s">
        <v>254</v>
      </c>
      <c r="H49" s="281"/>
      <c r="I49" s="207"/>
      <c r="K49" s="158"/>
      <c r="L49" s="984" t="s">
        <v>686</v>
      </c>
      <c r="M49" s="985"/>
      <c r="N49" s="985"/>
      <c r="O49" s="985"/>
      <c r="P49" s="985"/>
      <c r="Q49" s="985"/>
      <c r="R49" s="986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8" thickBot="1" x14ac:dyDescent="0.3">
      <c r="A50" s="175">
        <v>20</v>
      </c>
      <c r="B50" s="202" t="s">
        <v>250</v>
      </c>
      <c r="C50" s="173"/>
      <c r="D50" s="172">
        <f>D49*C43</f>
        <v>1.2678877933902859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7" t="s">
        <v>687</v>
      </c>
      <c r="M50" s="988"/>
      <c r="N50" s="988"/>
      <c r="O50" s="988"/>
      <c r="P50" s="988"/>
      <c r="Q50" s="988"/>
      <c r="R50" s="988"/>
      <c r="S50" s="983"/>
      <c r="T50" s="158"/>
      <c r="U50" s="210">
        <f>480 - U48</f>
        <v>334.74438945677502</v>
      </c>
      <c r="V50" s="198"/>
      <c r="W50" s="158"/>
      <c r="X50" s="158"/>
      <c r="Y50" s="158"/>
    </row>
    <row r="51" spans="1:25" s="6" customFormat="1" ht="14.4" thickTop="1" thickBot="1" x14ac:dyDescent="0.3">
      <c r="A51" s="795"/>
      <c r="B51" s="200" t="s">
        <v>237</v>
      </c>
      <c r="C51" s="168"/>
      <c r="D51" s="793"/>
      <c r="E51" s="157"/>
      <c r="F51" s="962" t="s">
        <v>245</v>
      </c>
      <c r="G51" s="963"/>
      <c r="H51" s="963"/>
      <c r="I51" s="964"/>
      <c r="K51" s="158"/>
      <c r="L51" s="982" t="s">
        <v>253</v>
      </c>
      <c r="M51" s="974"/>
      <c r="N51" s="974"/>
      <c r="O51" s="974"/>
      <c r="P51" s="974"/>
      <c r="Q51" s="974"/>
      <c r="R51" s="974"/>
      <c r="S51" s="983"/>
      <c r="T51" s="158"/>
      <c r="U51" s="206">
        <f>U50*U49</f>
        <v>4016.9326734813003</v>
      </c>
      <c r="V51" s="198"/>
      <c r="W51" s="158"/>
      <c r="X51" s="158"/>
      <c r="Y51" s="158"/>
    </row>
    <row r="52" spans="1:25" ht="13.8" thickBot="1" x14ac:dyDescent="0.3">
      <c r="A52" s="795">
        <v>21</v>
      </c>
      <c r="B52" s="157" t="s">
        <v>246</v>
      </c>
      <c r="C52" s="276">
        <v>0.55000000000000004</v>
      </c>
      <c r="D52" s="793"/>
      <c r="E52" s="157"/>
      <c r="F52" s="965"/>
      <c r="G52" s="966"/>
      <c r="H52" s="966"/>
      <c r="I52" s="967"/>
      <c r="K52" s="158"/>
      <c r="L52" s="982" t="s">
        <v>688</v>
      </c>
      <c r="M52" s="974"/>
      <c r="N52" s="974"/>
      <c r="O52" s="974"/>
      <c r="P52" s="974"/>
      <c r="Q52" s="974"/>
      <c r="R52" s="974"/>
      <c r="S52" s="983"/>
      <c r="T52" s="158"/>
      <c r="U52" s="203">
        <f>IF(ISERROR(U51/8),,U51/8)</f>
        <v>502.11658418516254</v>
      </c>
      <c r="V52" s="198"/>
      <c r="W52" s="158"/>
      <c r="X52" s="158"/>
      <c r="Y52" s="158"/>
    </row>
    <row r="53" spans="1:25" ht="13.5" customHeight="1" thickBot="1" x14ac:dyDescent="0.3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1.0354416979354002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3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4" t="s">
        <v>248</v>
      </c>
      <c r="M54" s="1045"/>
      <c r="N54" s="1045"/>
      <c r="O54" s="1046"/>
      <c r="P54" s="1049">
        <f>U52</f>
        <v>502.11658418516254</v>
      </c>
      <c r="Q54" s="1050"/>
      <c r="R54" s="1048" t="s">
        <v>702</v>
      </c>
      <c r="S54" s="323" t="s">
        <v>247</v>
      </c>
      <c r="T54" s="324"/>
      <c r="U54" s="324"/>
      <c r="V54" s="347">
        <f>O24</f>
        <v>0.60375609209061232</v>
      </c>
      <c r="W54" s="158"/>
      <c r="X54" s="218"/>
      <c r="Y54" s="158"/>
    </row>
    <row r="55" spans="1:25" ht="13.8" thickBot="1" x14ac:dyDescent="0.3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8" thickBot="1" x14ac:dyDescent="0.3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5.2219135802469133E-2</v>
      </c>
      <c r="L56" s="1044" t="s">
        <v>244</v>
      </c>
      <c r="M56" s="1045"/>
      <c r="N56" s="1045"/>
      <c r="O56" s="1046"/>
      <c r="P56" s="1047">
        <f>T30</f>
        <v>231.42857142857144</v>
      </c>
      <c r="Q56" s="99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5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3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5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 x14ac:dyDescent="0.25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 x14ac:dyDescent="0.25">
      <c r="A61" s="304">
        <v>27</v>
      </c>
      <c r="B61" s="180" t="s">
        <v>230</v>
      </c>
      <c r="C61" s="179"/>
      <c r="D61" s="178">
        <f>IF(ISNUMBER(C55),"",IF(ISBLANK(C60),"",C60*D49))</f>
        <v>0.42262926446342858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8" thickBot="1" x14ac:dyDescent="0.3">
      <c r="A62" s="175">
        <v>28</v>
      </c>
      <c r="B62" s="174" t="s">
        <v>229</v>
      </c>
      <c r="C62" s="173"/>
      <c r="D62" s="172">
        <f>IF(ISNUMBER(C55),,IF(ISBLANK(C60),,D61*C52))</f>
        <v>0.23244609545488573</v>
      </c>
      <c r="E62" s="146"/>
      <c r="F62" s="304">
        <v>68</v>
      </c>
      <c r="G62" s="180" t="s">
        <v>231</v>
      </c>
      <c r="H62" s="182"/>
      <c r="I62" s="181">
        <f>SUM(I53:I61)</f>
        <v>1.1063566937323852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8" thickTop="1" x14ac:dyDescent="0.25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2.382183242108785E-2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8" thickBot="1" x14ac:dyDescent="0.3">
      <c r="A64" s="165">
        <v>29</v>
      </c>
      <c r="B64" s="164" t="s">
        <v>228</v>
      </c>
      <c r="C64" s="163"/>
      <c r="D64" s="162">
        <f>D50-(D58+D62)</f>
        <v>1.0354416979354002</v>
      </c>
      <c r="E64" s="146"/>
      <c r="F64" s="165">
        <v>70</v>
      </c>
      <c r="G64" s="167" t="s">
        <v>352</v>
      </c>
      <c r="H64" s="166"/>
      <c r="I64" s="162">
        <f>+I63+I62</f>
        <v>1.1301785261534731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 x14ac:dyDescent="0.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 x14ac:dyDescent="0.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 x14ac:dyDescent="0.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8" thickBot="1" x14ac:dyDescent="0.3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 x14ac:dyDescent="0.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 x14ac:dyDescent="0.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 x14ac:dyDescent="0.25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8" thickBot="1" x14ac:dyDescent="0.3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 x14ac:dyDescent="0.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6.4" x14ac:dyDescent="0.2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 x14ac:dyDescent="0.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 x14ac:dyDescent="0.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 x14ac:dyDescent="0.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 x14ac:dyDescent="0.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 x14ac:dyDescent="0.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8" thickBot="1" x14ac:dyDescent="0.3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" thickBot="1" x14ac:dyDescent="0.35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" thickBot="1" x14ac:dyDescent="0.35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6.4" x14ac:dyDescent="0.3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4.4" x14ac:dyDescent="0.3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4.4" x14ac:dyDescent="0.3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4.4" x14ac:dyDescent="0.3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 x14ac:dyDescent="0.25">
      <c r="L88" s="893" t="s">
        <v>284</v>
      </c>
      <c r="M88" s="894">
        <v>0.02</v>
      </c>
      <c r="N88" s="150"/>
      <c r="O88" s="150"/>
      <c r="P88" s="150"/>
    </row>
    <row r="89" spans="12:23" x14ac:dyDescent="0.25">
      <c r="L89" s="893" t="s">
        <v>324</v>
      </c>
      <c r="M89" s="895">
        <v>0.01</v>
      </c>
      <c r="N89" s="150"/>
      <c r="O89" s="150"/>
      <c r="P89" s="150"/>
    </row>
    <row r="90" spans="12:23" x14ac:dyDescent="0.25">
      <c r="L90" s="893" t="s">
        <v>323</v>
      </c>
      <c r="M90" s="895">
        <v>0.01</v>
      </c>
      <c r="N90" s="150"/>
      <c r="O90" s="150"/>
      <c r="P90" s="150"/>
    </row>
    <row r="91" spans="12:23" x14ac:dyDescent="0.25">
      <c r="L91" s="893" t="s">
        <v>657</v>
      </c>
      <c r="M91" s="895">
        <v>0.01</v>
      </c>
      <c r="N91" s="150"/>
      <c r="O91" s="150"/>
      <c r="P91" s="150"/>
    </row>
    <row r="92" spans="12:23" ht="13.8" thickBot="1" x14ac:dyDescent="0.3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3.2" x14ac:dyDescent="0.25"/>
  <cols>
    <col min="1" max="1" width="4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customWidth="1"/>
    <col min="7" max="7" width="33" customWidth="1"/>
    <col min="8" max="8" width="9.6640625" style="155" customWidth="1"/>
    <col min="9" max="9" width="11.33203125" style="155" bestFit="1" customWidth="1"/>
    <col min="11" max="11" width="11.33203125" customWidth="1"/>
    <col min="21" max="21" width="19.44140625" bestFit="1" customWidth="1"/>
    <col min="22" max="22" width="10" bestFit="1" customWidth="1"/>
    <col min="23" max="23" width="20.6640625" bestFit="1" customWidth="1"/>
    <col min="24" max="24" width="12.5546875" bestFit="1" customWidth="1"/>
  </cols>
  <sheetData>
    <row r="1" spans="1:25" ht="13.8" thickBot="1" x14ac:dyDescent="0.3"/>
    <row r="2" spans="1:25" ht="15.6" thickBot="1" x14ac:dyDescent="0.3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" thickBot="1" x14ac:dyDescent="0.35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5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5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8" thickBot="1" x14ac:dyDescent="0.3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8" thickBot="1" x14ac:dyDescent="0.3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8" thickTop="1" x14ac:dyDescent="0.25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5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5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8" thickBot="1" x14ac:dyDescent="0.3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8" thickBot="1" x14ac:dyDescent="0.3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8" thickTop="1" x14ac:dyDescent="0.25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5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5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3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3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3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8" thickBot="1" x14ac:dyDescent="0.3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8" thickBot="1" x14ac:dyDescent="0.3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8" thickBot="1" x14ac:dyDescent="0.3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8" thickBot="1" x14ac:dyDescent="0.3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8" thickTop="1" x14ac:dyDescent="0.25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8" thickBot="1" x14ac:dyDescent="0.3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8" thickTop="1" x14ac:dyDescent="0.25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>
        <v>7.5</v>
      </c>
      <c r="U25" s="158"/>
      <c r="V25" s="198"/>
      <c r="W25" s="158"/>
      <c r="X25" s="158"/>
      <c r="Y25" s="158"/>
    </row>
    <row r="26" spans="1:25" x14ac:dyDescent="0.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8" thickBot="1" x14ac:dyDescent="0.3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8" thickBot="1" x14ac:dyDescent="0.3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4" thickTop="1" thickBot="1" x14ac:dyDescent="0.3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8" thickBot="1" x14ac:dyDescent="0.3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8" thickBot="1" x14ac:dyDescent="0.3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8" thickTop="1" x14ac:dyDescent="0.25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/>
      <c r="U32" s="158"/>
      <c r="V32" s="198"/>
      <c r="W32" s="158"/>
      <c r="X32" s="158"/>
      <c r="Y32" s="158"/>
    </row>
    <row r="33" spans="1:25" ht="13.8" thickBot="1" x14ac:dyDescent="0.3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8" thickBot="1" x14ac:dyDescent="0.3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8" thickTop="1" x14ac:dyDescent="0.25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8" thickBot="1" x14ac:dyDescent="0.3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8" thickTop="1" x14ac:dyDescent="0.25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8" thickBot="1" x14ac:dyDescent="0.3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8" thickBot="1" x14ac:dyDescent="0.3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8" thickTop="1" x14ac:dyDescent="0.25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5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5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8" thickBot="1" x14ac:dyDescent="0.3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4" thickTop="1" thickBot="1" x14ac:dyDescent="0.3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8" thickBot="1" x14ac:dyDescent="0.3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8" thickBot="1" x14ac:dyDescent="0.3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3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3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8" thickBot="1" x14ac:dyDescent="0.3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8" thickBot="1" x14ac:dyDescent="0.3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5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3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5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5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8" thickBot="1" x14ac:dyDescent="0.3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8" thickTop="1" x14ac:dyDescent="0.25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8" thickBot="1" x14ac:dyDescent="0.3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5">
      <c r="L63" s="199"/>
      <c r="M63" s="198"/>
      <c r="O63" s="199"/>
      <c r="P63" s="198"/>
      <c r="R63" s="295"/>
      <c r="S63" s="296"/>
      <c r="T63" s="297"/>
      <c r="U63" s="198"/>
    </row>
    <row r="64" spans="1:25" ht="13.8" thickBot="1" x14ac:dyDescent="0.3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8" thickBot="1" x14ac:dyDescent="0.3"/>
    <row r="66" spans="1:25" s="158" customFormat="1" x14ac:dyDescent="0.25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6.4" x14ac:dyDescent="0.2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8" thickBot="1" x14ac:dyDescent="0.3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8" thickBot="1" x14ac:dyDescent="0.3">
      <c r="O75" s="158"/>
      <c r="P75" s="158"/>
    </row>
    <row r="76" spans="1:25" x14ac:dyDescent="0.25">
      <c r="L76" s="1041" t="s">
        <v>329</v>
      </c>
      <c r="M76" s="1043"/>
    </row>
    <row r="77" spans="1:25" ht="26.4" x14ac:dyDescent="0.3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4.4" x14ac:dyDescent="0.3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4.4" x14ac:dyDescent="0.3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4.4" x14ac:dyDescent="0.3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5">
      <c r="L81" s="268" t="s">
        <v>284</v>
      </c>
      <c r="M81" s="269">
        <v>0.02</v>
      </c>
    </row>
    <row r="82" spans="12:13" x14ac:dyDescent="0.25">
      <c r="L82" s="268" t="s">
        <v>324</v>
      </c>
      <c r="M82" s="267">
        <v>0.01</v>
      </c>
    </row>
    <row r="83" spans="12:13" x14ac:dyDescent="0.25">
      <c r="L83" s="268" t="s">
        <v>323</v>
      </c>
      <c r="M83" s="267">
        <v>0.01</v>
      </c>
    </row>
    <row r="84" spans="12:13" ht="13.8" thickBot="1" x14ac:dyDescent="0.3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3.2" x14ac:dyDescent="0.25"/>
  <cols>
    <col min="1" max="1" width="4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customWidth="1"/>
    <col min="7" max="7" width="33" customWidth="1"/>
    <col min="8" max="8" width="9.6640625" style="155" customWidth="1"/>
    <col min="9" max="9" width="11.33203125" style="155" bestFit="1" customWidth="1"/>
    <col min="11" max="11" width="11.33203125" customWidth="1"/>
    <col min="21" max="21" width="19.44140625" bestFit="1" customWidth="1"/>
    <col min="22" max="22" width="10" bestFit="1" customWidth="1"/>
    <col min="23" max="23" width="20.6640625" bestFit="1" customWidth="1"/>
    <col min="24" max="24" width="12.5546875" bestFit="1" customWidth="1"/>
  </cols>
  <sheetData>
    <row r="1" spans="1:25" ht="13.8" thickBot="1" x14ac:dyDescent="0.3"/>
    <row r="2" spans="1:25" ht="15.6" thickBot="1" x14ac:dyDescent="0.3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" thickBot="1" x14ac:dyDescent="0.35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5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5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8" thickBot="1" x14ac:dyDescent="0.3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8" thickBot="1" x14ac:dyDescent="0.3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8" thickTop="1" x14ac:dyDescent="0.25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5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5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8" thickBot="1" x14ac:dyDescent="0.3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8" thickBot="1" x14ac:dyDescent="0.3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8" thickTop="1" x14ac:dyDescent="0.25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5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5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3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3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3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8" thickBot="1" x14ac:dyDescent="0.3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8" thickBot="1" x14ac:dyDescent="0.3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8" thickBot="1" x14ac:dyDescent="0.3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8" thickBot="1" x14ac:dyDescent="0.3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8" thickTop="1" x14ac:dyDescent="0.25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8" thickBot="1" x14ac:dyDescent="0.3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8" thickTop="1" x14ac:dyDescent="0.25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8" thickBot="1" x14ac:dyDescent="0.3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8" thickBot="1" x14ac:dyDescent="0.3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4" thickTop="1" thickBot="1" x14ac:dyDescent="0.3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8" thickBot="1" x14ac:dyDescent="0.3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8" thickBot="1" x14ac:dyDescent="0.3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8" thickTop="1" x14ac:dyDescent="0.25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8" thickBot="1" x14ac:dyDescent="0.3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8" thickBot="1" x14ac:dyDescent="0.3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8" thickTop="1" x14ac:dyDescent="0.25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8" thickBot="1" x14ac:dyDescent="0.3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8" thickTop="1" x14ac:dyDescent="0.25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8" thickBot="1" x14ac:dyDescent="0.3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8" thickBot="1" x14ac:dyDescent="0.3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8" thickTop="1" x14ac:dyDescent="0.25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5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5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8" thickBot="1" x14ac:dyDescent="0.3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4" thickTop="1" thickBot="1" x14ac:dyDescent="0.3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8" thickBot="1" x14ac:dyDescent="0.3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8" thickBot="1" x14ac:dyDescent="0.3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3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3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8" thickBot="1" x14ac:dyDescent="0.3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8" thickBot="1" x14ac:dyDescent="0.3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5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3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5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5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8" thickBot="1" x14ac:dyDescent="0.3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8" thickTop="1" x14ac:dyDescent="0.25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8" thickBot="1" x14ac:dyDescent="0.3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5">
      <c r="L63" s="199"/>
      <c r="M63" s="198"/>
      <c r="O63" s="199"/>
      <c r="P63" s="198"/>
      <c r="R63" s="295"/>
      <c r="S63" s="296"/>
      <c r="T63" s="297"/>
      <c r="U63" s="198"/>
    </row>
    <row r="64" spans="1:25" ht="13.8" thickBot="1" x14ac:dyDescent="0.3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8" thickBot="1" x14ac:dyDescent="0.3"/>
    <row r="66" spans="1:25" s="158" customFormat="1" x14ac:dyDescent="0.25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6.4" x14ac:dyDescent="0.2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8" thickBot="1" x14ac:dyDescent="0.3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8" thickBot="1" x14ac:dyDescent="0.3">
      <c r="O75" s="158"/>
      <c r="P75" s="158"/>
    </row>
    <row r="76" spans="1:25" x14ac:dyDescent="0.25">
      <c r="L76" s="1041" t="s">
        <v>329</v>
      </c>
      <c r="M76" s="1043"/>
    </row>
    <row r="77" spans="1:25" ht="26.4" x14ac:dyDescent="0.3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4.4" x14ac:dyDescent="0.3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4.4" x14ac:dyDescent="0.3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4.4" x14ac:dyDescent="0.3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5">
      <c r="L81" s="268" t="s">
        <v>284</v>
      </c>
      <c r="M81" s="269">
        <v>0.02</v>
      </c>
    </row>
    <row r="82" spans="12:13" x14ac:dyDescent="0.25">
      <c r="L82" s="268" t="s">
        <v>324</v>
      </c>
      <c r="M82" s="267">
        <v>0.01</v>
      </c>
    </row>
    <row r="83" spans="12:13" x14ac:dyDescent="0.25">
      <c r="L83" s="268" t="s">
        <v>323</v>
      </c>
      <c r="M83" s="267">
        <v>0.01</v>
      </c>
    </row>
    <row r="84" spans="12:13" ht="13.8" thickBot="1" x14ac:dyDescent="0.3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3.2" x14ac:dyDescent="0.25"/>
  <cols>
    <col min="1" max="1" width="4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customWidth="1"/>
    <col min="7" max="7" width="33" customWidth="1"/>
    <col min="8" max="8" width="9.6640625" style="155" customWidth="1"/>
    <col min="9" max="9" width="11.33203125" style="155" bestFit="1" customWidth="1"/>
    <col min="11" max="11" width="11.33203125" customWidth="1"/>
    <col min="21" max="21" width="19.44140625" bestFit="1" customWidth="1"/>
    <col min="22" max="22" width="10" bestFit="1" customWidth="1"/>
    <col min="23" max="23" width="20.6640625" bestFit="1" customWidth="1"/>
    <col min="24" max="24" width="12.5546875" bestFit="1" customWidth="1"/>
  </cols>
  <sheetData>
    <row r="1" spans="1:25" ht="13.8" thickBot="1" x14ac:dyDescent="0.3"/>
    <row r="2" spans="1:25" ht="15.6" thickBot="1" x14ac:dyDescent="0.3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" thickBot="1" x14ac:dyDescent="0.35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5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5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8" thickBot="1" x14ac:dyDescent="0.3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8" thickBot="1" x14ac:dyDescent="0.3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8" thickTop="1" x14ac:dyDescent="0.25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5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5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8" thickBot="1" x14ac:dyDescent="0.3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8" thickBot="1" x14ac:dyDescent="0.3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8" thickTop="1" x14ac:dyDescent="0.25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5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5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3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3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3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8" thickBot="1" x14ac:dyDescent="0.3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8" thickBot="1" x14ac:dyDescent="0.3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8" thickBot="1" x14ac:dyDescent="0.3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8" thickBot="1" x14ac:dyDescent="0.3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8" thickTop="1" x14ac:dyDescent="0.25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8" thickBot="1" x14ac:dyDescent="0.3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8" thickTop="1" x14ac:dyDescent="0.25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8" thickBot="1" x14ac:dyDescent="0.3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8" thickBot="1" x14ac:dyDescent="0.3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4" thickTop="1" thickBot="1" x14ac:dyDescent="0.3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8" thickBot="1" x14ac:dyDescent="0.3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8" thickBot="1" x14ac:dyDescent="0.3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8" thickTop="1" x14ac:dyDescent="0.25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8" thickBot="1" x14ac:dyDescent="0.3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8" thickBot="1" x14ac:dyDescent="0.3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8" thickTop="1" x14ac:dyDescent="0.25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8" thickBot="1" x14ac:dyDescent="0.3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8" thickTop="1" x14ac:dyDescent="0.25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8" thickBot="1" x14ac:dyDescent="0.3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8" thickBot="1" x14ac:dyDescent="0.3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8" thickTop="1" x14ac:dyDescent="0.25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5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5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8" thickBot="1" x14ac:dyDescent="0.3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4" thickTop="1" thickBot="1" x14ac:dyDescent="0.3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8" thickBot="1" x14ac:dyDescent="0.3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8" thickBot="1" x14ac:dyDescent="0.3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3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3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8" thickBot="1" x14ac:dyDescent="0.3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8" thickBot="1" x14ac:dyDescent="0.3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5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3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5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5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8" thickBot="1" x14ac:dyDescent="0.3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8" thickTop="1" x14ac:dyDescent="0.25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8" thickBot="1" x14ac:dyDescent="0.3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5">
      <c r="L63" s="199"/>
      <c r="M63" s="198"/>
      <c r="O63" s="199"/>
      <c r="P63" s="198"/>
      <c r="R63" s="295"/>
      <c r="S63" s="296"/>
      <c r="T63" s="297"/>
      <c r="U63" s="198"/>
    </row>
    <row r="64" spans="1:25" ht="13.8" thickBot="1" x14ac:dyDescent="0.3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8" thickBot="1" x14ac:dyDescent="0.3"/>
    <row r="66" spans="1:25" s="158" customFormat="1" x14ac:dyDescent="0.25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6.4" x14ac:dyDescent="0.2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8" thickBot="1" x14ac:dyDescent="0.3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8" thickBot="1" x14ac:dyDescent="0.3">
      <c r="O75" s="158"/>
      <c r="P75" s="158"/>
    </row>
    <row r="76" spans="1:25" x14ac:dyDescent="0.25">
      <c r="L76" s="1041" t="s">
        <v>329</v>
      </c>
      <c r="M76" s="1043"/>
    </row>
    <row r="77" spans="1:25" ht="26.4" x14ac:dyDescent="0.3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4.4" x14ac:dyDescent="0.3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4.4" x14ac:dyDescent="0.3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4.4" x14ac:dyDescent="0.3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5">
      <c r="L81" s="268" t="s">
        <v>284</v>
      </c>
      <c r="M81" s="269">
        <v>0.02</v>
      </c>
    </row>
    <row r="82" spans="12:13" x14ac:dyDescent="0.25">
      <c r="L82" s="268" t="s">
        <v>324</v>
      </c>
      <c r="M82" s="267">
        <v>0.01</v>
      </c>
    </row>
    <row r="83" spans="12:13" x14ac:dyDescent="0.25">
      <c r="L83" s="268" t="s">
        <v>323</v>
      </c>
      <c r="M83" s="267">
        <v>0.01</v>
      </c>
    </row>
    <row r="84" spans="12:13" ht="13.8" thickBot="1" x14ac:dyDescent="0.3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3.2" x14ac:dyDescent="0.25"/>
  <cols>
    <col min="1" max="1" width="4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customWidth="1"/>
    <col min="7" max="7" width="33" customWidth="1"/>
    <col min="8" max="8" width="9.6640625" style="155" customWidth="1"/>
    <col min="9" max="9" width="11.33203125" style="155" bestFit="1" customWidth="1"/>
    <col min="11" max="11" width="11.33203125" customWidth="1"/>
    <col min="21" max="21" width="19.44140625" bestFit="1" customWidth="1"/>
    <col min="22" max="22" width="10" bestFit="1" customWidth="1"/>
    <col min="23" max="23" width="20.6640625" bestFit="1" customWidth="1"/>
    <col min="24" max="24" width="12.5546875" bestFit="1" customWidth="1"/>
  </cols>
  <sheetData>
    <row r="1" spans="1:25" ht="13.8" thickBot="1" x14ac:dyDescent="0.3"/>
    <row r="2" spans="1:25" ht="15.6" thickBot="1" x14ac:dyDescent="0.3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" thickBot="1" x14ac:dyDescent="0.35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5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5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8" thickBot="1" x14ac:dyDescent="0.3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8" thickBot="1" x14ac:dyDescent="0.3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8" thickTop="1" x14ac:dyDescent="0.25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5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5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8" thickBot="1" x14ac:dyDescent="0.3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8" thickBot="1" x14ac:dyDescent="0.3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8" thickTop="1" x14ac:dyDescent="0.25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5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5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3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3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3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8" thickBot="1" x14ac:dyDescent="0.3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8" thickBot="1" x14ac:dyDescent="0.3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8" thickBot="1" x14ac:dyDescent="0.3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8" thickBot="1" x14ac:dyDescent="0.3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8" thickTop="1" x14ac:dyDescent="0.25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8" thickBot="1" x14ac:dyDescent="0.3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8" thickTop="1" x14ac:dyDescent="0.25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8" thickBot="1" x14ac:dyDescent="0.3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8" thickBot="1" x14ac:dyDescent="0.3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4" thickTop="1" thickBot="1" x14ac:dyDescent="0.3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8" thickBot="1" x14ac:dyDescent="0.3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8" thickBot="1" x14ac:dyDescent="0.3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8" thickTop="1" x14ac:dyDescent="0.25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8" thickBot="1" x14ac:dyDescent="0.3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8" thickBot="1" x14ac:dyDescent="0.3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8" thickTop="1" x14ac:dyDescent="0.25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8" thickBot="1" x14ac:dyDescent="0.3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8" thickTop="1" x14ac:dyDescent="0.25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8" thickBot="1" x14ac:dyDescent="0.3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8" thickBot="1" x14ac:dyDescent="0.3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8" thickTop="1" x14ac:dyDescent="0.25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5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5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8" thickBot="1" x14ac:dyDescent="0.3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4" thickTop="1" thickBot="1" x14ac:dyDescent="0.3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8" thickBot="1" x14ac:dyDescent="0.3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8" thickBot="1" x14ac:dyDescent="0.3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3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3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8" thickBot="1" x14ac:dyDescent="0.3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8" thickBot="1" x14ac:dyDescent="0.3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5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3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5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5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8" thickBot="1" x14ac:dyDescent="0.3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8" thickTop="1" x14ac:dyDescent="0.25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8" thickBot="1" x14ac:dyDescent="0.3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5">
      <c r="L63" s="199"/>
      <c r="M63" s="198"/>
      <c r="O63" s="199"/>
      <c r="P63" s="198"/>
      <c r="R63" s="295"/>
      <c r="S63" s="296"/>
      <c r="T63" s="297"/>
      <c r="U63" s="198"/>
    </row>
    <row r="64" spans="1:25" ht="13.8" thickBot="1" x14ac:dyDescent="0.3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8" thickBot="1" x14ac:dyDescent="0.3"/>
    <row r="66" spans="1:25" s="158" customFormat="1" x14ac:dyDescent="0.25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6.4" x14ac:dyDescent="0.2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8" thickBot="1" x14ac:dyDescent="0.3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8" thickBot="1" x14ac:dyDescent="0.3">
      <c r="O75" s="158"/>
      <c r="P75" s="158"/>
    </row>
    <row r="76" spans="1:25" x14ac:dyDescent="0.25">
      <c r="L76" s="1041" t="s">
        <v>329</v>
      </c>
      <c r="M76" s="1043"/>
    </row>
    <row r="77" spans="1:25" ht="26.4" x14ac:dyDescent="0.3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4.4" x14ac:dyDescent="0.3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4.4" x14ac:dyDescent="0.3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4.4" x14ac:dyDescent="0.3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5">
      <c r="L81" s="268" t="s">
        <v>284</v>
      </c>
      <c r="M81" s="269">
        <v>0.02</v>
      </c>
    </row>
    <row r="82" spans="12:13" x14ac:dyDescent="0.25">
      <c r="L82" s="268" t="s">
        <v>324</v>
      </c>
      <c r="M82" s="267">
        <v>0.01</v>
      </c>
    </row>
    <row r="83" spans="12:13" x14ac:dyDescent="0.25">
      <c r="L83" s="268" t="s">
        <v>323</v>
      </c>
      <c r="M83" s="267">
        <v>0.01</v>
      </c>
    </row>
    <row r="84" spans="12:13" ht="13.8" thickBot="1" x14ac:dyDescent="0.3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3.2" x14ac:dyDescent="0.25"/>
  <cols>
    <col min="1" max="1" width="4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customWidth="1"/>
    <col min="7" max="7" width="33" customWidth="1"/>
    <col min="8" max="8" width="9.6640625" style="155" customWidth="1"/>
    <col min="9" max="9" width="11.33203125" style="155" bestFit="1" customWidth="1"/>
    <col min="11" max="11" width="11.33203125" customWidth="1"/>
    <col min="21" max="21" width="19.44140625" bestFit="1" customWidth="1"/>
    <col min="22" max="22" width="10" bestFit="1" customWidth="1"/>
    <col min="23" max="23" width="20.6640625" bestFit="1" customWidth="1"/>
    <col min="24" max="24" width="12.5546875" bestFit="1" customWidth="1"/>
  </cols>
  <sheetData>
    <row r="1" spans="1:25" ht="13.8" thickBot="1" x14ac:dyDescent="0.3"/>
    <row r="2" spans="1:25" ht="15.6" thickBot="1" x14ac:dyDescent="0.3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" thickBot="1" x14ac:dyDescent="0.35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5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5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8" thickBot="1" x14ac:dyDescent="0.3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8" thickBot="1" x14ac:dyDescent="0.3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8" thickTop="1" x14ac:dyDescent="0.25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5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5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8" thickBot="1" x14ac:dyDescent="0.3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8" thickBot="1" x14ac:dyDescent="0.3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8" thickTop="1" x14ac:dyDescent="0.25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5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5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3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3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3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8" thickBot="1" x14ac:dyDescent="0.3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8" thickBot="1" x14ac:dyDescent="0.3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8" thickBot="1" x14ac:dyDescent="0.3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8" thickBot="1" x14ac:dyDescent="0.3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8" thickTop="1" x14ac:dyDescent="0.25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8" thickBot="1" x14ac:dyDescent="0.3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8" thickTop="1" x14ac:dyDescent="0.25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8" thickBot="1" x14ac:dyDescent="0.3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8" thickBot="1" x14ac:dyDescent="0.3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4" thickTop="1" thickBot="1" x14ac:dyDescent="0.3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8" thickBot="1" x14ac:dyDescent="0.3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8" thickBot="1" x14ac:dyDescent="0.3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8" thickTop="1" x14ac:dyDescent="0.25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8" thickBot="1" x14ac:dyDescent="0.3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8" thickBot="1" x14ac:dyDescent="0.3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8" thickTop="1" x14ac:dyDescent="0.25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8" thickBot="1" x14ac:dyDescent="0.3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8" thickTop="1" x14ac:dyDescent="0.25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8" thickBot="1" x14ac:dyDescent="0.3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8" thickBot="1" x14ac:dyDescent="0.3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8" thickTop="1" x14ac:dyDescent="0.25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5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5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8" thickBot="1" x14ac:dyDescent="0.3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4" thickTop="1" thickBot="1" x14ac:dyDescent="0.3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8" thickBot="1" x14ac:dyDescent="0.3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8" thickBot="1" x14ac:dyDescent="0.3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3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3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8" thickBot="1" x14ac:dyDescent="0.3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8" thickBot="1" x14ac:dyDescent="0.3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5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3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5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5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8" thickBot="1" x14ac:dyDescent="0.3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8" thickTop="1" x14ac:dyDescent="0.25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8" thickBot="1" x14ac:dyDescent="0.3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5">
      <c r="L63" s="199"/>
      <c r="M63" s="198"/>
      <c r="O63" s="199"/>
      <c r="P63" s="198"/>
      <c r="R63" s="295"/>
      <c r="S63" s="296"/>
      <c r="T63" s="297"/>
      <c r="U63" s="198"/>
    </row>
    <row r="64" spans="1:25" ht="13.8" thickBot="1" x14ac:dyDescent="0.3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8" thickBot="1" x14ac:dyDescent="0.3"/>
    <row r="66" spans="1:25" s="158" customFormat="1" x14ac:dyDescent="0.25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6.4" x14ac:dyDescent="0.2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8" thickBot="1" x14ac:dyDescent="0.3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8" thickBot="1" x14ac:dyDescent="0.3">
      <c r="O75" s="158"/>
      <c r="P75" s="158"/>
    </row>
    <row r="76" spans="1:25" x14ac:dyDescent="0.25">
      <c r="L76" s="1041" t="s">
        <v>329</v>
      </c>
      <c r="M76" s="1043"/>
    </row>
    <row r="77" spans="1:25" ht="26.4" x14ac:dyDescent="0.3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4.4" x14ac:dyDescent="0.3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4.4" x14ac:dyDescent="0.3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4.4" x14ac:dyDescent="0.3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5">
      <c r="L81" s="268" t="s">
        <v>284</v>
      </c>
      <c r="M81" s="269">
        <v>0.02</v>
      </c>
    </row>
    <row r="82" spans="12:13" x14ac:dyDescent="0.25">
      <c r="L82" s="268" t="s">
        <v>324</v>
      </c>
      <c r="M82" s="267">
        <v>0.01</v>
      </c>
    </row>
    <row r="83" spans="12:13" x14ac:dyDescent="0.25">
      <c r="L83" s="268" t="s">
        <v>323</v>
      </c>
      <c r="M83" s="267">
        <v>0.01</v>
      </c>
    </row>
    <row r="84" spans="12:13" ht="13.8" thickBot="1" x14ac:dyDescent="0.3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3.2" x14ac:dyDescent="0.25"/>
  <sheetData>
    <row r="3" spans="1:3" x14ac:dyDescent="0.25">
      <c r="A3" s="146" t="s">
        <v>223</v>
      </c>
    </row>
    <row r="5" spans="1:3" x14ac:dyDescent="0.25">
      <c r="B5" s="149"/>
      <c r="C5" s="151" t="s">
        <v>224</v>
      </c>
    </row>
    <row r="6" spans="1:3" x14ac:dyDescent="0.25">
      <c r="B6" s="140"/>
      <c r="C6" s="151" t="s">
        <v>225</v>
      </c>
    </row>
    <row r="7" spans="1:3" x14ac:dyDescent="0.25">
      <c r="B7" s="150"/>
      <c r="C7" s="151" t="s">
        <v>226</v>
      </c>
    </row>
    <row r="8" spans="1:3" x14ac:dyDescent="0.25">
      <c r="B8" s="147"/>
      <c r="C8" s="151" t="s">
        <v>227</v>
      </c>
    </row>
    <row r="9" spans="1:3" x14ac:dyDescent="0.25">
      <c r="B9" s="148"/>
      <c r="C9" s="151" t="s">
        <v>384</v>
      </c>
    </row>
    <row r="11" spans="1:3" x14ac:dyDescent="0.25">
      <c r="A11" s="150"/>
      <c r="B11" s="146" t="s">
        <v>383</v>
      </c>
    </row>
    <row r="12" spans="1:3" x14ac:dyDescent="0.25">
      <c r="A12" s="363"/>
    </row>
    <row r="13" spans="1:3" x14ac:dyDescent="0.25">
      <c r="A13" s="152">
        <v>1</v>
      </c>
      <c r="B13" s="146" t="s">
        <v>396</v>
      </c>
    </row>
    <row r="14" spans="1:3" x14ac:dyDescent="0.25">
      <c r="A14" s="152">
        <v>2</v>
      </c>
      <c r="B14" s="146" t="s">
        <v>397</v>
      </c>
    </row>
    <row r="15" spans="1:3" x14ac:dyDescent="0.25">
      <c r="A15" s="152">
        <v>3</v>
      </c>
      <c r="B15" s="146" t="s">
        <v>398</v>
      </c>
    </row>
    <row r="16" spans="1:3" x14ac:dyDescent="0.25">
      <c r="A16" s="152">
        <v>4</v>
      </c>
      <c r="B16" s="146" t="s">
        <v>399</v>
      </c>
    </row>
    <row r="17" spans="1:2" x14ac:dyDescent="0.25">
      <c r="A17" s="152"/>
      <c r="B17" t="s">
        <v>382</v>
      </c>
    </row>
    <row r="18" spans="1:2" x14ac:dyDescent="0.25">
      <c r="A18" s="153">
        <v>5</v>
      </c>
      <c r="B18" s="399" t="s">
        <v>400</v>
      </c>
    </row>
    <row r="19" spans="1:2" x14ac:dyDescent="0.25">
      <c r="A19" s="153"/>
      <c r="B19" s="362" t="s">
        <v>401</v>
      </c>
    </row>
    <row r="20" spans="1:2" x14ac:dyDescent="0.25">
      <c r="A20" s="153">
        <v>6</v>
      </c>
      <c r="B20" s="146" t="s">
        <v>402</v>
      </c>
    </row>
    <row r="21" spans="1:2" x14ac:dyDescent="0.25">
      <c r="A21" s="152">
        <v>7</v>
      </c>
      <c r="B21" s="146" t="s">
        <v>403</v>
      </c>
    </row>
    <row r="22" spans="1:2" x14ac:dyDescent="0.25">
      <c r="A22" s="152">
        <v>8</v>
      </c>
      <c r="B22" s="146" t="s">
        <v>404</v>
      </c>
    </row>
    <row r="23" spans="1:2" x14ac:dyDescent="0.25">
      <c r="A23" s="152">
        <v>9</v>
      </c>
      <c r="B23" s="146" t="s">
        <v>405</v>
      </c>
    </row>
    <row r="24" spans="1:2" x14ac:dyDescent="0.25">
      <c r="A24" s="153">
        <v>10</v>
      </c>
      <c r="B24" s="146" t="s">
        <v>455</v>
      </c>
    </row>
    <row r="25" spans="1:2" x14ac:dyDescent="0.25">
      <c r="A25" s="153">
        <v>11</v>
      </c>
      <c r="B25" s="146" t="s">
        <v>456</v>
      </c>
    </row>
    <row r="26" spans="1:2" x14ac:dyDescent="0.25">
      <c r="A26" s="153">
        <v>12</v>
      </c>
      <c r="B26" s="146" t="s">
        <v>457</v>
      </c>
    </row>
    <row r="27" spans="1:2" x14ac:dyDescent="0.25">
      <c r="A27" s="152">
        <v>13</v>
      </c>
      <c r="B27" s="146" t="s">
        <v>458</v>
      </c>
    </row>
    <row r="28" spans="1:2" x14ac:dyDescent="0.25">
      <c r="A28" s="152">
        <v>14</v>
      </c>
      <c r="B28" s="146" t="s">
        <v>459</v>
      </c>
    </row>
    <row r="29" spans="1:2" x14ac:dyDescent="0.25">
      <c r="A29" s="153">
        <v>15</v>
      </c>
      <c r="B29" s="146" t="s">
        <v>460</v>
      </c>
    </row>
    <row r="30" spans="1:2" x14ac:dyDescent="0.25">
      <c r="A30" s="153">
        <v>16</v>
      </c>
      <c r="B30" s="146" t="s">
        <v>461</v>
      </c>
    </row>
    <row r="31" spans="1:2" x14ac:dyDescent="0.25">
      <c r="A31" s="153">
        <v>17</v>
      </c>
      <c r="B31" s="146" t="s">
        <v>462</v>
      </c>
    </row>
    <row r="32" spans="1:2" x14ac:dyDescent="0.25">
      <c r="A32" s="153">
        <v>18</v>
      </c>
      <c r="B32" s="399" t="s">
        <v>463</v>
      </c>
    </row>
    <row r="33" spans="1:2" x14ac:dyDescent="0.25">
      <c r="A33" s="153"/>
      <c r="B33" s="399" t="s">
        <v>464</v>
      </c>
    </row>
    <row r="34" spans="1:2" x14ac:dyDescent="0.25">
      <c r="A34" s="153"/>
      <c r="B34" s="362" t="s">
        <v>465</v>
      </c>
    </row>
    <row r="35" spans="1:2" x14ac:dyDescent="0.25">
      <c r="A35" s="153">
        <v>19</v>
      </c>
      <c r="B35" s="146" t="s">
        <v>467</v>
      </c>
    </row>
    <row r="36" spans="1:2" x14ac:dyDescent="0.25">
      <c r="A36" s="153"/>
      <c r="B36" t="s">
        <v>466</v>
      </c>
    </row>
    <row r="37" spans="1:2" x14ac:dyDescent="0.25">
      <c r="A37" s="153">
        <v>20</v>
      </c>
      <c r="B37" s="146" t="s">
        <v>468</v>
      </c>
    </row>
    <row r="38" spans="1:2" x14ac:dyDescent="0.25">
      <c r="A38" s="152">
        <v>21</v>
      </c>
      <c r="B38" s="146" t="s">
        <v>469</v>
      </c>
    </row>
    <row r="39" spans="1:2" x14ac:dyDescent="0.25">
      <c r="A39" s="152">
        <v>22</v>
      </c>
      <c r="B39" s="146" t="s">
        <v>470</v>
      </c>
    </row>
    <row r="40" spans="1:2" x14ac:dyDescent="0.25">
      <c r="A40" s="153">
        <v>23</v>
      </c>
      <c r="B40" s="146" t="s">
        <v>471</v>
      </c>
    </row>
    <row r="41" spans="1:2" x14ac:dyDescent="0.25">
      <c r="A41" s="153">
        <v>24</v>
      </c>
      <c r="B41" s="146" t="s">
        <v>472</v>
      </c>
    </row>
    <row r="42" spans="1:2" x14ac:dyDescent="0.25">
      <c r="A42" s="153">
        <v>25</v>
      </c>
      <c r="B42" s="146" t="s">
        <v>473</v>
      </c>
    </row>
    <row r="43" spans="1:2" x14ac:dyDescent="0.25">
      <c r="A43" s="152">
        <v>26</v>
      </c>
      <c r="B43" s="146" t="s">
        <v>474</v>
      </c>
    </row>
    <row r="44" spans="1:2" x14ac:dyDescent="0.25">
      <c r="A44" s="153">
        <v>27</v>
      </c>
      <c r="B44" s="146" t="s">
        <v>475</v>
      </c>
    </row>
    <row r="45" spans="1:2" x14ac:dyDescent="0.25">
      <c r="A45" s="153">
        <v>28</v>
      </c>
      <c r="B45" s="146" t="s">
        <v>476</v>
      </c>
    </row>
    <row r="46" spans="1:2" x14ac:dyDescent="0.25">
      <c r="A46" s="153">
        <v>29</v>
      </c>
      <c r="B46" s="146" t="s">
        <v>477</v>
      </c>
    </row>
    <row r="47" spans="1:2" x14ac:dyDescent="0.25">
      <c r="A47" s="152">
        <v>30</v>
      </c>
      <c r="B47" s="146" t="s">
        <v>478</v>
      </c>
    </row>
    <row r="48" spans="1:2" x14ac:dyDescent="0.25">
      <c r="A48" s="152">
        <v>31</v>
      </c>
      <c r="B48" s="146" t="s">
        <v>479</v>
      </c>
    </row>
    <row r="49" spans="1:2" x14ac:dyDescent="0.25">
      <c r="A49" s="153">
        <v>32</v>
      </c>
      <c r="B49" s="146" t="s">
        <v>480</v>
      </c>
    </row>
    <row r="50" spans="1:2" x14ac:dyDescent="0.25">
      <c r="A50" s="153">
        <v>33</v>
      </c>
      <c r="B50" s="146" t="s">
        <v>490</v>
      </c>
    </row>
    <row r="51" spans="1:2" x14ac:dyDescent="0.25">
      <c r="A51" s="153">
        <v>34</v>
      </c>
      <c r="B51" s="146" t="s">
        <v>491</v>
      </c>
    </row>
    <row r="52" spans="1:2" x14ac:dyDescent="0.25">
      <c r="A52" s="152">
        <v>35</v>
      </c>
      <c r="B52" s="146" t="s">
        <v>481</v>
      </c>
    </row>
    <row r="53" spans="1:2" x14ac:dyDescent="0.25">
      <c r="A53" s="152">
        <v>36</v>
      </c>
      <c r="B53" s="146" t="s">
        <v>482</v>
      </c>
    </row>
    <row r="54" spans="1:2" x14ac:dyDescent="0.25">
      <c r="A54" s="152">
        <v>37</v>
      </c>
      <c r="B54" s="146" t="s">
        <v>485</v>
      </c>
    </row>
    <row r="55" spans="1:2" x14ac:dyDescent="0.25">
      <c r="A55" s="153">
        <v>38</v>
      </c>
      <c r="B55" s="146" t="s">
        <v>483</v>
      </c>
    </row>
    <row r="56" spans="1:2" x14ac:dyDescent="0.25">
      <c r="A56" s="153" t="s">
        <v>453</v>
      </c>
      <c r="B56" s="146" t="s">
        <v>484</v>
      </c>
    </row>
    <row r="57" spans="1:2" x14ac:dyDescent="0.25">
      <c r="A57" s="152">
        <v>39</v>
      </c>
      <c r="B57" s="6" t="s">
        <v>238</v>
      </c>
    </row>
    <row r="58" spans="1:2" x14ac:dyDescent="0.25">
      <c r="A58" s="152">
        <v>40</v>
      </c>
      <c r="B58" s="146" t="s">
        <v>485</v>
      </c>
    </row>
    <row r="59" spans="1:2" x14ac:dyDescent="0.25">
      <c r="A59" s="152">
        <v>41</v>
      </c>
      <c r="B59" s="146" t="s">
        <v>483</v>
      </c>
    </row>
    <row r="60" spans="1:2" x14ac:dyDescent="0.25">
      <c r="A60" s="152" t="s">
        <v>454</v>
      </c>
      <c r="B60" s="146" t="s">
        <v>484</v>
      </c>
    </row>
    <row r="61" spans="1:2" x14ac:dyDescent="0.25">
      <c r="A61" s="152">
        <v>42</v>
      </c>
      <c r="B61" s="6" t="s">
        <v>238</v>
      </c>
    </row>
    <row r="62" spans="1:2" x14ac:dyDescent="0.25">
      <c r="A62" s="153">
        <v>43</v>
      </c>
      <c r="B62" s="146" t="s">
        <v>487</v>
      </c>
    </row>
    <row r="63" spans="1:2" x14ac:dyDescent="0.25">
      <c r="A63" s="154">
        <v>44</v>
      </c>
      <c r="B63" s="146" t="s">
        <v>492</v>
      </c>
    </row>
    <row r="64" spans="1:2" x14ac:dyDescent="0.25">
      <c r="A64" s="154">
        <v>45</v>
      </c>
      <c r="B64" s="146" t="s">
        <v>488</v>
      </c>
    </row>
    <row r="65" spans="1:2" x14ac:dyDescent="0.25">
      <c r="A65" s="154">
        <v>46</v>
      </c>
      <c r="B65" s="146" t="s">
        <v>489</v>
      </c>
    </row>
    <row r="66" spans="1:2" x14ac:dyDescent="0.25">
      <c r="A66" s="154">
        <v>47</v>
      </c>
      <c r="B66" s="146" t="s">
        <v>486</v>
      </c>
    </row>
    <row r="67" spans="1:2" x14ac:dyDescent="0.25">
      <c r="A67" s="154">
        <v>48</v>
      </c>
      <c r="B67" s="146" t="s">
        <v>494</v>
      </c>
    </row>
    <row r="68" spans="1:2" x14ac:dyDescent="0.25">
      <c r="A68" s="154">
        <v>49</v>
      </c>
      <c r="B68" s="146" t="s">
        <v>493</v>
      </c>
    </row>
    <row r="69" spans="1:2" x14ac:dyDescent="0.25">
      <c r="A69" s="154">
        <v>50</v>
      </c>
      <c r="B69" s="146" t="s">
        <v>495</v>
      </c>
    </row>
    <row r="70" spans="1:2" x14ac:dyDescent="0.25">
      <c r="A70" s="154">
        <v>51</v>
      </c>
      <c r="B70" s="146" t="s">
        <v>486</v>
      </c>
    </row>
    <row r="71" spans="1:2" x14ac:dyDescent="0.25">
      <c r="A71" s="154">
        <v>52</v>
      </c>
      <c r="B71" s="146" t="s">
        <v>494</v>
      </c>
    </row>
    <row r="72" spans="1:2" x14ac:dyDescent="0.25">
      <c r="A72" s="154">
        <v>53</v>
      </c>
      <c r="B72" s="146" t="s">
        <v>493</v>
      </c>
    </row>
    <row r="73" spans="1:2" x14ac:dyDescent="0.25">
      <c r="A73" s="154">
        <v>54</v>
      </c>
      <c r="B73" s="146" t="s">
        <v>495</v>
      </c>
    </row>
    <row r="74" spans="1:2" x14ac:dyDescent="0.25">
      <c r="A74" s="154">
        <v>55</v>
      </c>
      <c r="B74" s="146" t="s">
        <v>486</v>
      </c>
    </row>
    <row r="75" spans="1:2" x14ac:dyDescent="0.25">
      <c r="A75" s="154">
        <v>56</v>
      </c>
      <c r="B75" s="146" t="s">
        <v>494</v>
      </c>
    </row>
    <row r="76" spans="1:2" x14ac:dyDescent="0.25">
      <c r="A76" s="154">
        <v>57</v>
      </c>
      <c r="B76" s="146" t="s">
        <v>493</v>
      </c>
    </row>
    <row r="77" spans="1:2" x14ac:dyDescent="0.25">
      <c r="A77" s="154">
        <v>58</v>
      </c>
      <c r="B77" s="146" t="s">
        <v>495</v>
      </c>
    </row>
    <row r="78" spans="1:2" x14ac:dyDescent="0.25">
      <c r="A78" s="154">
        <v>59</v>
      </c>
      <c r="B78" s="146" t="s">
        <v>496</v>
      </c>
    </row>
    <row r="79" spans="1:2" x14ac:dyDescent="0.25">
      <c r="A79" s="154">
        <v>60</v>
      </c>
      <c r="B79" s="146" t="s">
        <v>497</v>
      </c>
    </row>
    <row r="80" spans="1:2" x14ac:dyDescent="0.25">
      <c r="A80" s="154">
        <v>61</v>
      </c>
      <c r="B80" s="146" t="s">
        <v>498</v>
      </c>
    </row>
    <row r="81" spans="1:2" x14ac:dyDescent="0.25">
      <c r="A81" s="154">
        <v>62</v>
      </c>
      <c r="B81" s="146" t="s">
        <v>499</v>
      </c>
    </row>
    <row r="82" spans="1:2" x14ac:dyDescent="0.25">
      <c r="A82" s="154">
        <v>63</v>
      </c>
      <c r="B82" s="146" t="s">
        <v>500</v>
      </c>
    </row>
    <row r="83" spans="1:2" x14ac:dyDescent="0.25">
      <c r="A83" s="154">
        <v>64</v>
      </c>
      <c r="B83" s="146" t="s">
        <v>501</v>
      </c>
    </row>
    <row r="84" spans="1:2" x14ac:dyDescent="0.25">
      <c r="A84" s="154">
        <v>65</v>
      </c>
      <c r="B84" s="146" t="s">
        <v>506</v>
      </c>
    </row>
    <row r="85" spans="1:2" x14ac:dyDescent="0.25">
      <c r="A85" s="154">
        <v>66</v>
      </c>
      <c r="B85" s="146" t="s">
        <v>505</v>
      </c>
    </row>
    <row r="86" spans="1:2" x14ac:dyDescent="0.25">
      <c r="A86" s="154">
        <v>67</v>
      </c>
      <c r="B86" s="146" t="s">
        <v>504</v>
      </c>
    </row>
    <row r="87" spans="1:2" x14ac:dyDescent="0.25">
      <c r="A87" s="154">
        <v>68</v>
      </c>
      <c r="B87" s="146" t="s">
        <v>502</v>
      </c>
    </row>
    <row r="88" spans="1:2" x14ac:dyDescent="0.25">
      <c r="A88" s="154">
        <v>69</v>
      </c>
      <c r="B88" s="146" t="s">
        <v>353</v>
      </c>
    </row>
    <row r="89" spans="1:2" x14ac:dyDescent="0.25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3.2" x14ac:dyDescent="0.25"/>
  <cols>
    <col min="1" max="1" width="4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customWidth="1"/>
    <col min="7" max="7" width="33" customWidth="1"/>
    <col min="8" max="8" width="9.6640625" style="155" customWidth="1"/>
    <col min="9" max="9" width="11.33203125" style="155" bestFit="1" customWidth="1"/>
    <col min="11" max="11" width="11.33203125" customWidth="1"/>
    <col min="21" max="21" width="19.44140625" bestFit="1" customWidth="1"/>
    <col min="22" max="22" width="10" bestFit="1" customWidth="1"/>
    <col min="23" max="23" width="20.6640625" bestFit="1" customWidth="1"/>
    <col min="24" max="24" width="12.5546875" bestFit="1" customWidth="1"/>
  </cols>
  <sheetData>
    <row r="1" spans="1:25" ht="13.8" thickBot="1" x14ac:dyDescent="0.3"/>
    <row r="2" spans="1:25" ht="15.6" thickBot="1" x14ac:dyDescent="0.3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" thickBot="1" x14ac:dyDescent="0.35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5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5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8" thickBot="1" x14ac:dyDescent="0.3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8" thickBot="1" x14ac:dyDescent="0.3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8" thickTop="1" x14ac:dyDescent="0.25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5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5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8" thickBot="1" x14ac:dyDescent="0.3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8" thickBot="1" x14ac:dyDescent="0.3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8" thickTop="1" x14ac:dyDescent="0.25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5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5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3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3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3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8" thickBot="1" x14ac:dyDescent="0.3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8" thickBot="1" x14ac:dyDescent="0.3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8" thickBot="1" x14ac:dyDescent="0.3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8" thickBot="1" x14ac:dyDescent="0.3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8" thickTop="1" x14ac:dyDescent="0.25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8" thickBot="1" x14ac:dyDescent="0.3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8" thickTop="1" x14ac:dyDescent="0.25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8" thickBot="1" x14ac:dyDescent="0.3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8" thickBot="1" x14ac:dyDescent="0.3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4" thickTop="1" thickBot="1" x14ac:dyDescent="0.3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8" thickBot="1" x14ac:dyDescent="0.3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8" thickBot="1" x14ac:dyDescent="0.3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8" thickTop="1" x14ac:dyDescent="0.25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8" thickBot="1" x14ac:dyDescent="0.3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8" thickBot="1" x14ac:dyDescent="0.3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8" thickTop="1" x14ac:dyDescent="0.25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8" thickBot="1" x14ac:dyDescent="0.3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8" thickTop="1" x14ac:dyDescent="0.25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8" thickBot="1" x14ac:dyDescent="0.3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8" thickBot="1" x14ac:dyDescent="0.3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8" thickTop="1" x14ac:dyDescent="0.25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5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5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8" thickBot="1" x14ac:dyDescent="0.3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4" thickTop="1" thickBot="1" x14ac:dyDescent="0.3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8" thickBot="1" x14ac:dyDescent="0.3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8" thickBot="1" x14ac:dyDescent="0.3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3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3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8" thickBot="1" x14ac:dyDescent="0.3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8" thickBot="1" x14ac:dyDescent="0.3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5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3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5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5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8" thickBot="1" x14ac:dyDescent="0.3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8" thickTop="1" x14ac:dyDescent="0.25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8" thickBot="1" x14ac:dyDescent="0.3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5">
      <c r="L63" s="199"/>
      <c r="M63" s="198"/>
      <c r="O63" s="199"/>
      <c r="P63" s="198"/>
      <c r="R63" s="295"/>
      <c r="S63" s="296"/>
      <c r="T63" s="297"/>
      <c r="U63" s="198"/>
    </row>
    <row r="64" spans="1:25" ht="13.8" thickBot="1" x14ac:dyDescent="0.3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8" thickBot="1" x14ac:dyDescent="0.3"/>
    <row r="66" spans="1:25" s="158" customFormat="1" x14ac:dyDescent="0.25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6.4" x14ac:dyDescent="0.2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8" thickBot="1" x14ac:dyDescent="0.3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8" thickBot="1" x14ac:dyDescent="0.3">
      <c r="O75" s="158"/>
      <c r="P75" s="158"/>
    </row>
    <row r="76" spans="1:25" x14ac:dyDescent="0.25">
      <c r="L76" s="1041" t="s">
        <v>329</v>
      </c>
      <c r="M76" s="1043"/>
    </row>
    <row r="77" spans="1:25" ht="26.4" x14ac:dyDescent="0.3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4.4" x14ac:dyDescent="0.3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4.4" x14ac:dyDescent="0.3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4.4" x14ac:dyDescent="0.3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5">
      <c r="L81" s="268" t="s">
        <v>284</v>
      </c>
      <c r="M81" s="269">
        <v>0.02</v>
      </c>
    </row>
    <row r="82" spans="12:13" x14ac:dyDescent="0.25">
      <c r="L82" s="268" t="s">
        <v>324</v>
      </c>
      <c r="M82" s="267">
        <v>0.01</v>
      </c>
    </row>
    <row r="83" spans="12:13" x14ac:dyDescent="0.25">
      <c r="L83" s="268" t="s">
        <v>323</v>
      </c>
      <c r="M83" s="267">
        <v>0.01</v>
      </c>
    </row>
    <row r="84" spans="12:13" ht="13.8" thickBot="1" x14ac:dyDescent="0.3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3.2" x14ac:dyDescent="0.25"/>
  <cols>
    <col min="1" max="1" width="4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customWidth="1"/>
    <col min="7" max="7" width="33" customWidth="1"/>
    <col min="8" max="8" width="9.6640625" style="155" customWidth="1"/>
    <col min="9" max="9" width="11.33203125" style="155" bestFit="1" customWidth="1"/>
    <col min="11" max="11" width="11.33203125" customWidth="1"/>
    <col min="21" max="21" width="19.44140625" bestFit="1" customWidth="1"/>
    <col min="22" max="22" width="10" bestFit="1" customWidth="1"/>
    <col min="23" max="23" width="20.6640625" bestFit="1" customWidth="1"/>
    <col min="24" max="24" width="12.5546875" bestFit="1" customWidth="1"/>
  </cols>
  <sheetData>
    <row r="1" spans="1:25" ht="13.8" thickBot="1" x14ac:dyDescent="0.3"/>
    <row r="2" spans="1:25" ht="15.6" thickBot="1" x14ac:dyDescent="0.3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" thickBot="1" x14ac:dyDescent="0.35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5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5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8" thickBot="1" x14ac:dyDescent="0.3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8" thickBot="1" x14ac:dyDescent="0.3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8" thickTop="1" x14ac:dyDescent="0.25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5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5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8" thickBot="1" x14ac:dyDescent="0.3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8" thickBot="1" x14ac:dyDescent="0.3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8" thickTop="1" x14ac:dyDescent="0.25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5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5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3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3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3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8" thickBot="1" x14ac:dyDescent="0.3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8" thickBot="1" x14ac:dyDescent="0.3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8" thickBot="1" x14ac:dyDescent="0.3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8" thickBot="1" x14ac:dyDescent="0.3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8" thickTop="1" x14ac:dyDescent="0.25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8" thickBot="1" x14ac:dyDescent="0.3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8" thickTop="1" x14ac:dyDescent="0.25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8" thickBot="1" x14ac:dyDescent="0.3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8" thickBot="1" x14ac:dyDescent="0.3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4" thickTop="1" thickBot="1" x14ac:dyDescent="0.3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8" thickBot="1" x14ac:dyDescent="0.3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8" thickBot="1" x14ac:dyDescent="0.3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8" thickTop="1" x14ac:dyDescent="0.25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8" thickBot="1" x14ac:dyDescent="0.3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8" thickBot="1" x14ac:dyDescent="0.3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8" thickTop="1" x14ac:dyDescent="0.25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8" thickBot="1" x14ac:dyDescent="0.3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8" thickTop="1" x14ac:dyDescent="0.25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8" thickBot="1" x14ac:dyDescent="0.3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8" thickBot="1" x14ac:dyDescent="0.3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8" thickTop="1" x14ac:dyDescent="0.25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5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5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8" thickBot="1" x14ac:dyDescent="0.3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4" thickTop="1" thickBot="1" x14ac:dyDescent="0.3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8" thickBot="1" x14ac:dyDescent="0.3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8" thickBot="1" x14ac:dyDescent="0.3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3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3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8" thickBot="1" x14ac:dyDescent="0.3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8" thickBot="1" x14ac:dyDescent="0.3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5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3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5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5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8" thickBot="1" x14ac:dyDescent="0.3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8" thickTop="1" x14ac:dyDescent="0.25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8" thickBot="1" x14ac:dyDescent="0.3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5">
      <c r="L63" s="199"/>
      <c r="M63" s="198"/>
      <c r="O63" s="199"/>
      <c r="P63" s="198"/>
      <c r="R63" s="295"/>
      <c r="S63" s="296"/>
      <c r="T63" s="297"/>
      <c r="U63" s="198"/>
    </row>
    <row r="64" spans="1:25" ht="13.8" thickBot="1" x14ac:dyDescent="0.3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8" thickBot="1" x14ac:dyDescent="0.3"/>
    <row r="66" spans="1:25" s="158" customFormat="1" x14ac:dyDescent="0.25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6.4" x14ac:dyDescent="0.2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8" thickBot="1" x14ac:dyDescent="0.3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8" thickBot="1" x14ac:dyDescent="0.3">
      <c r="O75" s="158"/>
      <c r="P75" s="158"/>
    </row>
    <row r="76" spans="1:25" x14ac:dyDescent="0.25">
      <c r="L76" s="1041" t="s">
        <v>329</v>
      </c>
      <c r="M76" s="1043"/>
    </row>
    <row r="77" spans="1:25" ht="26.4" x14ac:dyDescent="0.3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4.4" x14ac:dyDescent="0.3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4.4" x14ac:dyDescent="0.3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4.4" x14ac:dyDescent="0.3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5">
      <c r="L81" s="268" t="s">
        <v>284</v>
      </c>
      <c r="M81" s="269">
        <v>0.02</v>
      </c>
    </row>
    <row r="82" spans="12:13" x14ac:dyDescent="0.25">
      <c r="L82" s="268" t="s">
        <v>324</v>
      </c>
      <c r="M82" s="267">
        <v>0.01</v>
      </c>
    </row>
    <row r="83" spans="12:13" x14ac:dyDescent="0.25">
      <c r="L83" s="268" t="s">
        <v>323</v>
      </c>
      <c r="M83" s="267">
        <v>0.01</v>
      </c>
    </row>
    <row r="84" spans="12:13" ht="13.8" thickBot="1" x14ac:dyDescent="0.3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3.2" x14ac:dyDescent="0.25"/>
  <cols>
    <col min="1" max="1" width="4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customWidth="1"/>
    <col min="7" max="7" width="33" customWidth="1"/>
    <col min="8" max="8" width="9.6640625" style="155" customWidth="1"/>
    <col min="9" max="9" width="11.33203125" style="155" bestFit="1" customWidth="1"/>
    <col min="11" max="11" width="11.33203125" customWidth="1"/>
    <col min="21" max="21" width="19.44140625" bestFit="1" customWidth="1"/>
    <col min="22" max="22" width="10" bestFit="1" customWidth="1"/>
    <col min="23" max="23" width="20.6640625" bestFit="1" customWidth="1"/>
    <col min="24" max="24" width="12.5546875" bestFit="1" customWidth="1"/>
  </cols>
  <sheetData>
    <row r="1" spans="1:25" ht="13.8" thickBot="1" x14ac:dyDescent="0.3"/>
    <row r="2" spans="1:25" ht="15.6" thickBot="1" x14ac:dyDescent="0.3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" thickBot="1" x14ac:dyDescent="0.35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5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5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8" thickBot="1" x14ac:dyDescent="0.3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8" thickBot="1" x14ac:dyDescent="0.3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8" thickTop="1" x14ac:dyDescent="0.25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5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5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8" thickBot="1" x14ac:dyDescent="0.3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8" thickBot="1" x14ac:dyDescent="0.3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8" thickTop="1" x14ac:dyDescent="0.25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5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5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3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3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3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8" thickBot="1" x14ac:dyDescent="0.3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8" thickBot="1" x14ac:dyDescent="0.3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8" thickBot="1" x14ac:dyDescent="0.3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8" thickBot="1" x14ac:dyDescent="0.3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8" thickTop="1" x14ac:dyDescent="0.25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8" thickBot="1" x14ac:dyDescent="0.3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8" thickTop="1" x14ac:dyDescent="0.25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8" thickBot="1" x14ac:dyDescent="0.3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8" thickBot="1" x14ac:dyDescent="0.3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4" thickTop="1" thickBot="1" x14ac:dyDescent="0.3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8" thickBot="1" x14ac:dyDescent="0.3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8" thickBot="1" x14ac:dyDescent="0.3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8" thickTop="1" x14ac:dyDescent="0.25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8" thickBot="1" x14ac:dyDescent="0.3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8" thickBot="1" x14ac:dyDescent="0.3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8" thickTop="1" x14ac:dyDescent="0.25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8" thickBot="1" x14ac:dyDescent="0.3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8" thickTop="1" x14ac:dyDescent="0.25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8" thickBot="1" x14ac:dyDescent="0.3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8" thickBot="1" x14ac:dyDescent="0.3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8" thickTop="1" x14ac:dyDescent="0.25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5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5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8" thickBot="1" x14ac:dyDescent="0.3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4" thickTop="1" thickBot="1" x14ac:dyDescent="0.3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8" thickBot="1" x14ac:dyDescent="0.3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8" thickBot="1" x14ac:dyDescent="0.3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3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3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8" thickBot="1" x14ac:dyDescent="0.3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8" thickBot="1" x14ac:dyDescent="0.3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5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3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5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5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8" thickBot="1" x14ac:dyDescent="0.3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8" thickTop="1" x14ac:dyDescent="0.25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8" thickBot="1" x14ac:dyDescent="0.3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5">
      <c r="L63" s="199"/>
      <c r="M63" s="198"/>
      <c r="O63" s="199"/>
      <c r="P63" s="198"/>
      <c r="R63" s="295"/>
      <c r="S63" s="296"/>
      <c r="T63" s="297"/>
      <c r="U63" s="198"/>
    </row>
    <row r="64" spans="1:25" ht="13.8" thickBot="1" x14ac:dyDescent="0.3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8" thickBot="1" x14ac:dyDescent="0.3"/>
    <row r="66" spans="1:25" s="158" customFormat="1" x14ac:dyDescent="0.25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6.4" x14ac:dyDescent="0.2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8" thickBot="1" x14ac:dyDescent="0.3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8" thickBot="1" x14ac:dyDescent="0.3">
      <c r="O75" s="158"/>
      <c r="P75" s="158"/>
    </row>
    <row r="76" spans="1:25" x14ac:dyDescent="0.25">
      <c r="L76" s="1041" t="s">
        <v>329</v>
      </c>
      <c r="M76" s="1043"/>
    </row>
    <row r="77" spans="1:25" ht="26.4" x14ac:dyDescent="0.3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4.4" x14ac:dyDescent="0.3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4.4" x14ac:dyDescent="0.3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4.4" x14ac:dyDescent="0.3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5">
      <c r="L81" s="268" t="s">
        <v>284</v>
      </c>
      <c r="M81" s="269">
        <v>0.02</v>
      </c>
    </row>
    <row r="82" spans="12:13" x14ac:dyDescent="0.25">
      <c r="L82" s="268" t="s">
        <v>324</v>
      </c>
      <c r="M82" s="267">
        <v>0.01</v>
      </c>
    </row>
    <row r="83" spans="12:13" x14ac:dyDescent="0.25">
      <c r="L83" s="268" t="s">
        <v>323</v>
      </c>
      <c r="M83" s="267">
        <v>0.01</v>
      </c>
    </row>
    <row r="84" spans="12:13" ht="13.8" thickBot="1" x14ac:dyDescent="0.3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3.2" x14ac:dyDescent="0.25"/>
  <cols>
    <col min="1" max="1" width="4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customWidth="1"/>
    <col min="7" max="7" width="33" customWidth="1"/>
    <col min="8" max="8" width="9.6640625" style="155" customWidth="1"/>
    <col min="9" max="9" width="11.33203125" style="155" bestFit="1" customWidth="1"/>
    <col min="11" max="11" width="11.33203125" customWidth="1"/>
    <col min="21" max="21" width="19.44140625" bestFit="1" customWidth="1"/>
    <col min="22" max="22" width="10" bestFit="1" customWidth="1"/>
    <col min="23" max="23" width="20.6640625" bestFit="1" customWidth="1"/>
    <col min="24" max="24" width="12.5546875" bestFit="1" customWidth="1"/>
  </cols>
  <sheetData>
    <row r="1" spans="1:25" ht="13.8" thickBot="1" x14ac:dyDescent="0.3"/>
    <row r="2" spans="1:25" ht="15.6" thickBot="1" x14ac:dyDescent="0.3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" thickBot="1" x14ac:dyDescent="0.35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5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5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8" thickBot="1" x14ac:dyDescent="0.3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8" thickBot="1" x14ac:dyDescent="0.3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8" thickTop="1" x14ac:dyDescent="0.25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5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5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8" thickBot="1" x14ac:dyDescent="0.3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8" thickBot="1" x14ac:dyDescent="0.3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8" thickTop="1" x14ac:dyDescent="0.25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5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5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3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3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3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8" thickBot="1" x14ac:dyDescent="0.3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8" thickBot="1" x14ac:dyDescent="0.3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8" thickBot="1" x14ac:dyDescent="0.3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8" thickBot="1" x14ac:dyDescent="0.3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8" thickTop="1" x14ac:dyDescent="0.25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8" thickBot="1" x14ac:dyDescent="0.3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8" thickTop="1" x14ac:dyDescent="0.25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8" thickBot="1" x14ac:dyDescent="0.3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8" thickBot="1" x14ac:dyDescent="0.3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4" thickTop="1" thickBot="1" x14ac:dyDescent="0.3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8" thickBot="1" x14ac:dyDescent="0.3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8" thickBot="1" x14ac:dyDescent="0.3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8" thickTop="1" x14ac:dyDescent="0.25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8" thickBot="1" x14ac:dyDescent="0.3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8" thickBot="1" x14ac:dyDescent="0.3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8" thickTop="1" x14ac:dyDescent="0.25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8" thickBot="1" x14ac:dyDescent="0.3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8" thickTop="1" x14ac:dyDescent="0.25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8" thickBot="1" x14ac:dyDescent="0.3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8" thickBot="1" x14ac:dyDescent="0.3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8" thickTop="1" x14ac:dyDescent="0.25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5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5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8" thickBot="1" x14ac:dyDescent="0.3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4" thickTop="1" thickBot="1" x14ac:dyDescent="0.3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8" thickBot="1" x14ac:dyDescent="0.3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8" thickBot="1" x14ac:dyDescent="0.3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3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3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8" thickBot="1" x14ac:dyDescent="0.3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8" thickBot="1" x14ac:dyDescent="0.3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5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3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5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5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8" thickBot="1" x14ac:dyDescent="0.3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8" thickTop="1" x14ac:dyDescent="0.25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8" thickBot="1" x14ac:dyDescent="0.3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5">
      <c r="L63" s="199"/>
      <c r="M63" s="198"/>
      <c r="O63" s="199"/>
      <c r="P63" s="198"/>
      <c r="R63" s="295"/>
      <c r="S63" s="296"/>
      <c r="T63" s="297"/>
      <c r="U63" s="198"/>
    </row>
    <row r="64" spans="1:25" ht="13.8" thickBot="1" x14ac:dyDescent="0.3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8" thickBot="1" x14ac:dyDescent="0.3"/>
    <row r="66" spans="1:25" s="158" customFormat="1" x14ac:dyDescent="0.25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6.4" x14ac:dyDescent="0.2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8" thickBot="1" x14ac:dyDescent="0.3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8" thickBot="1" x14ac:dyDescent="0.3">
      <c r="O75" s="158"/>
      <c r="P75" s="158"/>
    </row>
    <row r="76" spans="1:25" x14ac:dyDescent="0.25">
      <c r="L76" s="1041" t="s">
        <v>329</v>
      </c>
      <c r="M76" s="1043"/>
    </row>
    <row r="77" spans="1:25" ht="26.4" x14ac:dyDescent="0.3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4.4" x14ac:dyDescent="0.3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4.4" x14ac:dyDescent="0.3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4.4" x14ac:dyDescent="0.3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5">
      <c r="L81" s="268" t="s">
        <v>284</v>
      </c>
      <c r="M81" s="269">
        <v>0.02</v>
      </c>
    </row>
    <row r="82" spans="12:13" x14ac:dyDescent="0.25">
      <c r="L82" s="268" t="s">
        <v>324</v>
      </c>
      <c r="M82" s="267">
        <v>0.01</v>
      </c>
    </row>
    <row r="83" spans="12:13" x14ac:dyDescent="0.25">
      <c r="L83" s="268" t="s">
        <v>323</v>
      </c>
      <c r="M83" s="267">
        <v>0.01</v>
      </c>
    </row>
    <row r="84" spans="12:13" ht="13.8" thickBot="1" x14ac:dyDescent="0.3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3.2" x14ac:dyDescent="0.25"/>
  <cols>
    <col min="1" max="1" width="1.6640625" customWidth="1"/>
    <col min="2" max="2" width="8" customWidth="1"/>
    <col min="5" max="5" width="8.44140625" customWidth="1"/>
  </cols>
  <sheetData>
    <row r="1" spans="1:12" ht="15.6" x14ac:dyDescent="0.3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6" x14ac:dyDescent="0.3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5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5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42163</v>
      </c>
      <c r="L4" s="14"/>
    </row>
    <row r="5" spans="1:12" x14ac:dyDescent="0.25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5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5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5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5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5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5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5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5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5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5">
      <c r="F16" s="28"/>
    </row>
    <row r="18" spans="1:19" x14ac:dyDescent="0.25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5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5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5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5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5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5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5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5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5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5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5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5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5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5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5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5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5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5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5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5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5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5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5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5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5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5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5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5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5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5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5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5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5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5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6" x14ac:dyDescent="0.3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5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5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5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5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5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5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5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5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5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5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5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5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5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5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5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5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5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5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5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5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5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5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5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5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5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5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5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5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5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5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5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5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5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5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5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5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5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5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5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5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5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5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5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5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5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5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5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5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5">
      <c r="A110" s="14"/>
      <c r="B110" s="16" t="str">
        <f>K5&amp;" "</f>
        <v xml:space="preserve">abc </v>
      </c>
      <c r="C110" s="85">
        <f ca="1">K4</f>
        <v>42163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5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5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5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5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5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5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5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5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5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5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5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5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5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5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5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5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5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5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5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5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5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5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5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5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5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5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5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5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5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5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5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5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5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5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5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5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5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5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5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5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5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5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5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5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5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5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5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5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5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5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5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5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5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5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5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5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5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5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5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5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5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5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5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5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5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5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5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5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5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5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5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5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5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5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5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5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5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5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5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5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5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5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5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5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5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5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5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5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5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5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5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5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5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5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5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3.2" x14ac:dyDescent="0.25"/>
  <cols>
    <col min="1" max="1" width="26.33203125" customWidth="1"/>
    <col min="2" max="11" width="12.33203125" customWidth="1"/>
  </cols>
  <sheetData>
    <row r="1" spans="1:16" ht="15" x14ac:dyDescent="0.25">
      <c r="A1" s="4" t="s">
        <v>385</v>
      </c>
    </row>
    <row r="2" spans="1:16" ht="15" x14ac:dyDescent="0.25">
      <c r="A2" s="4" t="s">
        <v>386</v>
      </c>
    </row>
    <row r="3" spans="1:16" x14ac:dyDescent="0.25">
      <c r="A3" s="146"/>
    </row>
    <row r="4" spans="1:16" x14ac:dyDescent="0.25">
      <c r="A4" s="151" t="s">
        <v>388</v>
      </c>
    </row>
    <row r="5" spans="1:16" x14ac:dyDescent="0.25">
      <c r="A5" s="151" t="s">
        <v>389</v>
      </c>
    </row>
    <row r="7" spans="1:16" x14ac:dyDescent="0.25">
      <c r="A7" s="378" t="s">
        <v>390</v>
      </c>
    </row>
    <row r="8" spans="1:16" x14ac:dyDescent="0.25">
      <c r="A8" s="151" t="s">
        <v>391</v>
      </c>
    </row>
    <row r="9" spans="1:16" x14ac:dyDescent="0.25">
      <c r="A9" s="151" t="s">
        <v>392</v>
      </c>
    </row>
    <row r="10" spans="1:16" x14ac:dyDescent="0.25">
      <c r="A10" s="151"/>
    </row>
    <row r="11" spans="1:16" ht="13.8" thickBot="1" x14ac:dyDescent="0.3">
      <c r="A11" s="378"/>
    </row>
    <row r="12" spans="1:16" s="364" customFormat="1" ht="26.4" x14ac:dyDescent="0.2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5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 x14ac:dyDescent="0.25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5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5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5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5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5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5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8" thickBot="1" x14ac:dyDescent="0.3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5">
      <c r="A24" s="378" t="s">
        <v>393</v>
      </c>
    </row>
    <row r="25" spans="1:11" x14ac:dyDescent="0.25">
      <c r="A25" s="151" t="s">
        <v>394</v>
      </c>
    </row>
    <row r="26" spans="1:11" x14ac:dyDescent="0.25">
      <c r="A26" s="400" t="s">
        <v>406</v>
      </c>
    </row>
    <row r="28" spans="1:11" x14ac:dyDescent="0.25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 x14ac:dyDescent="0.25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 x14ac:dyDescent="0.25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 x14ac:dyDescent="0.25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 x14ac:dyDescent="0.25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 x14ac:dyDescent="0.25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 x14ac:dyDescent="0.25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 x14ac:dyDescent="0.25">
      <c r="C35" s="404"/>
      <c r="D35" s="158"/>
      <c r="E35" s="158"/>
      <c r="F35" s="158"/>
      <c r="G35" s="406"/>
      <c r="H35" s="407"/>
    </row>
    <row r="36" spans="3:9" x14ac:dyDescent="0.25">
      <c r="C36" s="404" t="s">
        <v>40</v>
      </c>
      <c r="D36" s="158"/>
      <c r="E36" s="158"/>
      <c r="F36" s="158"/>
      <c r="G36" s="406"/>
      <c r="H36" s="407"/>
    </row>
    <row r="37" spans="3:9" x14ac:dyDescent="0.25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 x14ac:dyDescent="0.25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 x14ac:dyDescent="0.25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 x14ac:dyDescent="0.25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 x14ac:dyDescent="0.25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 x14ac:dyDescent="0.25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 x14ac:dyDescent="0.25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 x14ac:dyDescent="0.25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 x14ac:dyDescent="0.25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 x14ac:dyDescent="0.25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 x14ac:dyDescent="0.25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 x14ac:dyDescent="0.25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 x14ac:dyDescent="0.25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 x14ac:dyDescent="0.25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 x14ac:dyDescent="0.25">
      <c r="C51" s="404"/>
      <c r="D51" s="158"/>
      <c r="E51" s="158"/>
      <c r="F51" s="158"/>
      <c r="G51" s="158"/>
      <c r="H51" s="415"/>
    </row>
    <row r="52" spans="1:9" x14ac:dyDescent="0.25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 x14ac:dyDescent="0.25">
      <c r="A54" s="378" t="s">
        <v>426</v>
      </c>
    </row>
    <row r="55" spans="1:9" x14ac:dyDescent="0.25">
      <c r="A55" s="400" t="s">
        <v>427</v>
      </c>
    </row>
    <row r="56" spans="1:9" x14ac:dyDescent="0.25">
      <c r="A56" s="400" t="s">
        <v>428</v>
      </c>
    </row>
    <row r="59" spans="1:9" x14ac:dyDescent="0.25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 x14ac:dyDescent="0.25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 x14ac:dyDescent="0.25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 x14ac:dyDescent="0.25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 x14ac:dyDescent="0.25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 x14ac:dyDescent="0.25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 x14ac:dyDescent="0.25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 x14ac:dyDescent="0.25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 x14ac:dyDescent="0.25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 x14ac:dyDescent="0.25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 x14ac:dyDescent="0.25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 x14ac:dyDescent="0.25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 x14ac:dyDescent="0.25">
      <c r="B71" s="404"/>
      <c r="C71" s="158"/>
      <c r="D71" s="158"/>
      <c r="E71" s="158"/>
      <c r="F71" s="158"/>
      <c r="G71" s="158"/>
      <c r="H71" s="158"/>
      <c r="I71" s="415"/>
    </row>
    <row r="72" spans="2:9" x14ac:dyDescent="0.25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 x14ac:dyDescent="0.25">
      <c r="B73" s="404"/>
      <c r="C73" s="158"/>
      <c r="D73" s="158"/>
      <c r="E73" s="158"/>
      <c r="F73" s="158"/>
      <c r="G73" s="158"/>
      <c r="H73" s="158"/>
      <c r="I73" s="415"/>
    </row>
    <row r="74" spans="2:9" x14ac:dyDescent="0.25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ColWidth="9.109375" defaultRowHeight="14.4" x14ac:dyDescent="0.3"/>
  <cols>
    <col min="1" max="1" width="2.5546875" style="731" customWidth="1"/>
    <col min="2" max="2" width="19.5546875" style="731" customWidth="1"/>
    <col min="3" max="3" width="16.33203125" style="731" customWidth="1"/>
    <col min="4" max="4" width="18.109375" style="731" customWidth="1"/>
    <col min="5" max="5" width="17.441406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546875" style="731" bestFit="1" customWidth="1"/>
    <col min="10" max="11" width="9.5546875" style="731" customWidth="1"/>
    <col min="12" max="12" width="10.109375" style="731" customWidth="1"/>
    <col min="13" max="13" width="9.6640625" style="731" customWidth="1"/>
    <col min="14" max="14" width="9.109375" style="731" hidden="1" customWidth="1"/>
    <col min="15" max="16384" width="9.109375" style="731"/>
  </cols>
  <sheetData>
    <row r="1" spans="1:14" ht="3" customHeight="1" x14ac:dyDescent="0.3"/>
    <row r="2" spans="1:14" ht="17.399999999999999" x14ac:dyDescent="0.3">
      <c r="D2" s="732" t="s">
        <v>591</v>
      </c>
      <c r="N2" s="731" t="s">
        <v>592</v>
      </c>
    </row>
    <row r="3" spans="1:14" x14ac:dyDescent="0.3">
      <c r="N3" s="731" t="s">
        <v>593</v>
      </c>
    </row>
    <row r="4" spans="1:14" x14ac:dyDescent="0.3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 x14ac:dyDescent="0.3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 x14ac:dyDescent="0.3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 x14ac:dyDescent="0.3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 x14ac:dyDescent="0.3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 x14ac:dyDescent="0.3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 x14ac:dyDescent="0.3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 x14ac:dyDescent="0.3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 x14ac:dyDescent="0.3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 x14ac:dyDescent="0.3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 x14ac:dyDescent="0.3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 x14ac:dyDescent="0.3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 x14ac:dyDescent="0.3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 x14ac:dyDescent="0.3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 x14ac:dyDescent="0.3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2" x14ac:dyDescent="0.4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 x14ac:dyDescent="0.3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 x14ac:dyDescent="0.3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 x14ac:dyDescent="0.3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 x14ac:dyDescent="0.3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 x14ac:dyDescent="0.3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 x14ac:dyDescent="0.3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 x14ac:dyDescent="0.3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 x14ac:dyDescent="0.3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 x14ac:dyDescent="0.3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 x14ac:dyDescent="0.3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 x14ac:dyDescent="0.3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 x14ac:dyDescent="0.3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 x14ac:dyDescent="0.3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 x14ac:dyDescent="0.3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 x14ac:dyDescent="0.3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 x14ac:dyDescent="0.3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 x14ac:dyDescent="0.3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 x14ac:dyDescent="0.3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 x14ac:dyDescent="0.3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 x14ac:dyDescent="0.3">
      <c r="B40" s="769"/>
      <c r="C40" s="770"/>
      <c r="D40" s="771"/>
      <c r="E40" s="771"/>
      <c r="F40" s="771"/>
    </row>
    <row r="41" spans="1:11" ht="18" x14ac:dyDescent="0.3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 x14ac:dyDescent="0.3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 x14ac:dyDescent="0.3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 x14ac:dyDescent="0.3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 x14ac:dyDescent="0.3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 x14ac:dyDescent="0.3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 x14ac:dyDescent="0.3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 x14ac:dyDescent="0.3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ColWidth="9.109375" defaultRowHeight="14.4" x14ac:dyDescent="0.3"/>
  <cols>
    <col min="1" max="1" width="4.44140625" style="731" customWidth="1"/>
    <col min="2" max="2" width="17.5546875" style="731" customWidth="1"/>
    <col min="3" max="3" width="13.88671875" style="731" customWidth="1"/>
    <col min="4" max="4" width="35.33203125" style="731" bestFit="1" customWidth="1"/>
    <col min="5" max="8" width="13.88671875" style="731" customWidth="1"/>
    <col min="9" max="16384" width="9.109375" style="731"/>
  </cols>
  <sheetData>
    <row r="7" spans="1:2" x14ac:dyDescent="0.3">
      <c r="A7" s="947">
        <f>+'Internal Sign Off'!C4</f>
        <v>0</v>
      </c>
      <c r="B7" s="947"/>
    </row>
    <row r="8" spans="1:2" x14ac:dyDescent="0.3">
      <c r="A8" s="731">
        <f>+'Internal Sign Off'!C5</f>
        <v>3334</v>
      </c>
    </row>
    <row r="9" spans="1:2" x14ac:dyDescent="0.3">
      <c r="A9" s="731">
        <f>+'Internal Sign Off'!C6</f>
        <v>0</v>
      </c>
    </row>
    <row r="10" spans="1:2" x14ac:dyDescent="0.3">
      <c r="A10" s="731">
        <f>+'Internal Sign Off'!C7</f>
        <v>0</v>
      </c>
    </row>
    <row r="17" spans="1:8" ht="15" thickBot="1" x14ac:dyDescent="0.35"/>
    <row r="18" spans="1:8" ht="27" thickBot="1" x14ac:dyDescent="0.35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" thickTop="1" x14ac:dyDescent="0.3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 x14ac:dyDescent="0.3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 x14ac:dyDescent="0.3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 x14ac:dyDescent="0.3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 x14ac:dyDescent="0.3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 x14ac:dyDescent="0.3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 x14ac:dyDescent="0.3">
      <c r="A26" s="781" t="s">
        <v>629</v>
      </c>
    </row>
    <row r="27" spans="1:8" x14ac:dyDescent="0.3">
      <c r="A27" s="731" t="s">
        <v>630</v>
      </c>
      <c r="C27" s="731" t="s">
        <v>631</v>
      </c>
    </row>
    <row r="28" spans="1:8" x14ac:dyDescent="0.3">
      <c r="A28" s="731" t="s">
        <v>632</v>
      </c>
      <c r="C28" s="731" t="s">
        <v>633</v>
      </c>
    </row>
    <row r="29" spans="1:8" x14ac:dyDescent="0.3">
      <c r="A29" s="731" t="s">
        <v>634</v>
      </c>
      <c r="C29" s="731" t="s">
        <v>635</v>
      </c>
    </row>
    <row r="30" spans="1:8" x14ac:dyDescent="0.3">
      <c r="A30" s="731" t="s">
        <v>636</v>
      </c>
      <c r="C30" s="731" t="s">
        <v>637</v>
      </c>
    </row>
    <row r="31" spans="1:8" x14ac:dyDescent="0.3">
      <c r="A31" s="731" t="s">
        <v>638</v>
      </c>
      <c r="C31" s="731" t="s">
        <v>639</v>
      </c>
    </row>
    <row r="32" spans="1:8" x14ac:dyDescent="0.3">
      <c r="A32" s="731" t="s">
        <v>640</v>
      </c>
      <c r="C32" s="731" t="s">
        <v>641</v>
      </c>
    </row>
    <row r="33" spans="1:3" x14ac:dyDescent="0.3">
      <c r="A33" s="731" t="s">
        <v>642</v>
      </c>
      <c r="C33" s="731" t="s">
        <v>643</v>
      </c>
    </row>
    <row r="35" spans="1:3" x14ac:dyDescent="0.3">
      <c r="A35" s="731" t="s">
        <v>644</v>
      </c>
    </row>
    <row r="38" spans="1:3" x14ac:dyDescent="0.3">
      <c r="A38" s="731" t="s">
        <v>645</v>
      </c>
    </row>
    <row r="42" spans="1:3" x14ac:dyDescent="0.3">
      <c r="A42" s="731" t="s">
        <v>646</v>
      </c>
    </row>
    <row r="43" spans="1:3" x14ac:dyDescent="0.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60960</xdr:colOff>
                <xdr:row>0</xdr:row>
                <xdr:rowOff>22860</xdr:rowOff>
              </from>
              <to>
                <xdr:col>3</xdr:col>
                <xdr:colOff>419100</xdr:colOff>
                <xdr:row>3</xdr:row>
                <xdr:rowOff>53340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ColWidth="9.109375" defaultRowHeight="13.8" x14ac:dyDescent="0.3"/>
  <cols>
    <col min="1" max="1" width="3.109375" style="106" customWidth="1"/>
    <col min="2" max="2" width="23.5546875" style="106" customWidth="1"/>
    <col min="3" max="3" width="14.109375" style="106" customWidth="1"/>
    <col min="4" max="4" width="14.44140625" style="106" customWidth="1"/>
    <col min="5" max="5" width="14.109375" style="106" customWidth="1"/>
    <col min="6" max="6" width="13.44140625" style="106" customWidth="1"/>
    <col min="7" max="25" width="9.109375" style="106"/>
    <col min="26" max="26" width="9.109375" style="106" customWidth="1"/>
    <col min="27" max="28" width="9.109375" style="106" hidden="1" customWidth="1"/>
    <col min="29" max="16384" width="9.109375" style="106"/>
  </cols>
  <sheetData>
    <row r="1" spans="1:11" ht="15.6" x14ac:dyDescent="0.3">
      <c r="A1" s="105" t="s">
        <v>26</v>
      </c>
    </row>
    <row r="2" spans="1:11" ht="15.6" x14ac:dyDescent="0.3">
      <c r="A2" s="105" t="s">
        <v>27</v>
      </c>
    </row>
    <row r="4" spans="1:11" ht="21.75" customHeight="1" x14ac:dyDescent="0.3">
      <c r="B4" s="107" t="s">
        <v>28</v>
      </c>
      <c r="C4" s="948"/>
      <c r="D4" s="949"/>
      <c r="E4" s="949"/>
      <c r="F4" s="950"/>
    </row>
    <row r="5" spans="1:11" ht="21.75" customHeight="1" x14ac:dyDescent="0.3">
      <c r="B5" s="107" t="s">
        <v>34</v>
      </c>
      <c r="C5" s="948"/>
      <c r="D5" s="949"/>
      <c r="E5" s="949"/>
      <c r="F5" s="950"/>
    </row>
    <row r="6" spans="1:11" ht="21.75" customHeight="1" x14ac:dyDescent="0.3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3">
      <c r="B7" s="107" t="s">
        <v>51</v>
      </c>
      <c r="C7" s="948"/>
      <c r="D7" s="949"/>
      <c r="E7" s="949"/>
      <c r="F7" s="950"/>
    </row>
    <row r="8" spans="1:11" ht="21.75" customHeight="1" x14ac:dyDescent="0.3">
      <c r="C8" s="108"/>
      <c r="D8" s="108"/>
      <c r="E8" s="108"/>
      <c r="F8" s="108"/>
    </row>
    <row r="9" spans="1:11" ht="27.6" x14ac:dyDescent="0.3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3">
      <c r="B10" s="115" t="s">
        <v>29</v>
      </c>
      <c r="C10" s="141"/>
      <c r="D10" s="141"/>
      <c r="E10" s="141"/>
      <c r="F10" s="142"/>
    </row>
    <row r="11" spans="1:11" x14ac:dyDescent="0.3">
      <c r="B11" s="115" t="s">
        <v>30</v>
      </c>
      <c r="C11" s="141"/>
      <c r="D11" s="141"/>
      <c r="E11" s="141"/>
      <c r="F11" s="142"/>
    </row>
    <row r="12" spans="1:11" x14ac:dyDescent="0.3">
      <c r="B12" s="115" t="s">
        <v>38</v>
      </c>
      <c r="C12" s="141"/>
      <c r="D12" s="141"/>
      <c r="E12" s="141"/>
      <c r="F12" s="142"/>
    </row>
    <row r="13" spans="1:11" x14ac:dyDescent="0.3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 x14ac:dyDescent="0.3">
      <c r="B14" s="115" t="s">
        <v>39</v>
      </c>
      <c r="C14" s="141"/>
      <c r="D14" s="141"/>
      <c r="E14" s="141"/>
      <c r="F14" s="142"/>
    </row>
    <row r="15" spans="1:11" x14ac:dyDescent="0.3">
      <c r="B15" s="115" t="s">
        <v>31</v>
      </c>
      <c r="C15" s="141"/>
      <c r="D15" s="141"/>
      <c r="E15" s="141"/>
      <c r="F15" s="142"/>
    </row>
    <row r="16" spans="1:11" x14ac:dyDescent="0.3">
      <c r="B16" s="115" t="s">
        <v>40</v>
      </c>
      <c r="C16" s="141"/>
      <c r="D16" s="141"/>
      <c r="E16" s="141"/>
      <c r="F16" s="142"/>
    </row>
    <row r="17" spans="2:28" x14ac:dyDescent="0.3">
      <c r="B17" s="115" t="s">
        <v>41</v>
      </c>
      <c r="C17" s="141"/>
      <c r="D17" s="141"/>
      <c r="E17" s="141"/>
      <c r="F17" s="142"/>
    </row>
    <row r="18" spans="2:28" x14ac:dyDescent="0.3">
      <c r="B18" s="115" t="s">
        <v>25</v>
      </c>
      <c r="C18" s="141"/>
      <c r="D18" s="141"/>
      <c r="E18" s="141"/>
      <c r="F18" s="142"/>
    </row>
    <row r="19" spans="2:28" x14ac:dyDescent="0.3">
      <c r="B19" s="117" t="s">
        <v>50</v>
      </c>
      <c r="C19" s="143"/>
      <c r="D19" s="143"/>
      <c r="E19" s="143"/>
      <c r="F19" s="144"/>
    </row>
    <row r="21" spans="2:28" ht="27.6" x14ac:dyDescent="0.3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 x14ac:dyDescent="0.3">
      <c r="B22" s="132" t="s">
        <v>222</v>
      </c>
      <c r="C22" s="133"/>
      <c r="D22" s="134"/>
      <c r="E22" s="145"/>
      <c r="F22" s="689">
        <f>+E22</f>
        <v>0</v>
      </c>
    </row>
    <row r="23" spans="2:28" x14ac:dyDescent="0.3">
      <c r="B23" s="115" t="s">
        <v>21</v>
      </c>
      <c r="C23" s="108"/>
      <c r="D23" s="111"/>
      <c r="E23" s="111">
        <f>Assembly!H95</f>
        <v>1.0500570825507849</v>
      </c>
      <c r="F23" s="120">
        <f>E23</f>
        <v>1.0500570825507849</v>
      </c>
    </row>
    <row r="24" spans="2:28" x14ac:dyDescent="0.3">
      <c r="B24" s="115" t="s">
        <v>44</v>
      </c>
      <c r="C24" s="108"/>
      <c r="D24" s="111"/>
      <c r="E24" s="111">
        <f>Assembly!H96</f>
        <v>5.5399610281599655E-2</v>
      </c>
      <c r="F24" s="120">
        <f>E24</f>
        <v>5.5399610281599655E-2</v>
      </c>
    </row>
    <row r="25" spans="2:28" x14ac:dyDescent="0.3">
      <c r="B25" s="121" t="s">
        <v>40</v>
      </c>
      <c r="C25" s="108"/>
      <c r="D25" s="361"/>
      <c r="E25" s="122">
        <f>Assembly!H97</f>
        <v>2.4721833321088751E-2</v>
      </c>
      <c r="F25" s="123">
        <f>E25-Assembly!H85-Assembly!H86-Assembly!H88-Assembly!H89-'Machined Part #1'!I54-'Machined Part #1'!I58-'Pacific Quote #2'!I50-'Pacific Quote #2'!I54-'Pacific Quote #3'!I50-'Pacific Quote #3'!I54</f>
        <v>2.3821832421087853E-2</v>
      </c>
      <c r="AA25" s="686" t="s">
        <v>581</v>
      </c>
    </row>
    <row r="26" spans="2:28" x14ac:dyDescent="0.3">
      <c r="B26" s="115" t="s">
        <v>39</v>
      </c>
      <c r="C26" s="108"/>
      <c r="D26" s="112"/>
      <c r="E26" s="111">
        <f>E22-E23-E24-E25</f>
        <v>-1.1301785261534734</v>
      </c>
      <c r="F26" s="120">
        <f>F22-F23-F24-F25</f>
        <v>-1.1292785252534725</v>
      </c>
      <c r="AA26" s="695" t="str">
        <f>'Standard Rates'!E59</f>
        <v>Std Project</v>
      </c>
      <c r="AB26" s="685">
        <f>'Standard Rates'!E74</f>
        <v>0.15899473942424383</v>
      </c>
    </row>
    <row r="27" spans="2:28" x14ac:dyDescent="0.3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 x14ac:dyDescent="0.3">
      <c r="B28" s="115" t="s">
        <v>45</v>
      </c>
      <c r="C28" s="108"/>
      <c r="D28" s="112"/>
      <c r="E28" s="111">
        <f>E26-E27</f>
        <v>-1.1301785261534734</v>
      </c>
      <c r="F28" s="120">
        <f>F26-F27</f>
        <v>-1.1292785252534725</v>
      </c>
      <c r="AA28" s="106" t="str">
        <f>'Standard Rates'!I59</f>
        <v>Direct Ship</v>
      </c>
      <c r="AB28" s="685">
        <f>'Standard Rates'!I74</f>
        <v>0.1441809178543792</v>
      </c>
    </row>
    <row r="29" spans="2:28" x14ac:dyDescent="0.3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 x14ac:dyDescent="0.3">
      <c r="B30" s="115"/>
      <c r="C30" s="108"/>
      <c r="D30" s="108"/>
      <c r="E30" s="108"/>
      <c r="F30" s="116"/>
    </row>
    <row r="31" spans="2:28" x14ac:dyDescent="0.3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3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3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 x14ac:dyDescent="0.3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3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3">
      <c r="B37" s="136" t="s">
        <v>221</v>
      </c>
      <c r="C37" s="133"/>
      <c r="D37" s="133"/>
      <c r="E37" s="133"/>
      <c r="F37" s="129"/>
    </row>
    <row r="38" spans="2:9" x14ac:dyDescent="0.3">
      <c r="B38" s="115"/>
      <c r="C38" s="108"/>
      <c r="D38" s="108"/>
      <c r="E38" s="108"/>
      <c r="F38" s="116"/>
    </row>
    <row r="39" spans="2:9" x14ac:dyDescent="0.3">
      <c r="B39" s="115"/>
      <c r="C39" s="108"/>
      <c r="D39" s="108"/>
      <c r="E39" s="108"/>
      <c r="F39" s="116"/>
    </row>
    <row r="40" spans="2:9" x14ac:dyDescent="0.3">
      <c r="B40" s="115" t="s">
        <v>217</v>
      </c>
      <c r="C40" s="118"/>
      <c r="D40" s="118"/>
      <c r="E40" s="118"/>
      <c r="F40" s="116"/>
    </row>
    <row r="41" spans="2:9" x14ac:dyDescent="0.3">
      <c r="B41" s="115"/>
      <c r="C41" s="108"/>
      <c r="D41" s="108"/>
      <c r="E41" s="108"/>
      <c r="F41" s="116"/>
    </row>
    <row r="42" spans="2:9" x14ac:dyDescent="0.3">
      <c r="B42" s="115"/>
      <c r="C42" s="108"/>
      <c r="D42" s="108"/>
      <c r="E42" s="108"/>
      <c r="F42" s="116"/>
    </row>
    <row r="43" spans="2:9" x14ac:dyDescent="0.3">
      <c r="B43" s="115" t="s">
        <v>220</v>
      </c>
      <c r="C43" s="118"/>
      <c r="D43" s="118"/>
      <c r="E43" s="118"/>
      <c r="F43" s="116"/>
    </row>
    <row r="44" spans="2:9" x14ac:dyDescent="0.3">
      <c r="B44" s="115"/>
      <c r="C44" s="108"/>
      <c r="D44" s="108"/>
      <c r="E44" s="108"/>
      <c r="F44" s="116"/>
    </row>
    <row r="45" spans="2:9" x14ac:dyDescent="0.3">
      <c r="B45" s="115"/>
      <c r="C45" s="108"/>
      <c r="D45" s="108"/>
      <c r="E45" s="108"/>
      <c r="F45" s="116"/>
    </row>
    <row r="46" spans="2:9" x14ac:dyDescent="0.3">
      <c r="B46" s="115" t="s">
        <v>219</v>
      </c>
      <c r="C46" s="118"/>
      <c r="D46" s="118"/>
      <c r="E46" s="118"/>
      <c r="F46" s="116"/>
    </row>
    <row r="47" spans="2:9" x14ac:dyDescent="0.3">
      <c r="B47" s="115"/>
      <c r="C47" s="108"/>
      <c r="D47" s="108"/>
      <c r="E47" s="108"/>
      <c r="F47" s="116"/>
    </row>
    <row r="48" spans="2:9" x14ac:dyDescent="0.3">
      <c r="B48" s="115"/>
      <c r="C48" s="108"/>
      <c r="D48" s="108"/>
      <c r="E48" s="108"/>
      <c r="F48" s="116"/>
    </row>
    <row r="49" spans="2:6" x14ac:dyDescent="0.3">
      <c r="B49" s="115" t="s">
        <v>218</v>
      </c>
      <c r="C49" s="118"/>
      <c r="D49" s="118"/>
      <c r="E49" s="118"/>
      <c r="F49" s="116"/>
    </row>
    <row r="50" spans="2:6" x14ac:dyDescent="0.3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ColWidth="9.109375" defaultRowHeight="10.199999999999999" outlineLevelRow="1" outlineLevelCol="1" x14ac:dyDescent="0.2"/>
  <cols>
    <col min="1" max="1" width="4.88671875" style="1" customWidth="1"/>
    <col min="2" max="2" width="19.88671875" style="2" customWidth="1"/>
    <col min="3" max="4" width="10.6640625" style="2" customWidth="1"/>
    <col min="5" max="5" width="11.5546875" style="1" customWidth="1"/>
    <col min="6" max="6" width="10.6640625" style="2" bestFit="1" customWidth="1"/>
    <col min="7" max="7" width="10" style="2" customWidth="1"/>
    <col min="8" max="8" width="12.5546875" style="2" bestFit="1" customWidth="1"/>
    <col min="9" max="10" width="12.5546875" style="2" hidden="1" customWidth="1" outlineLevel="1"/>
    <col min="11" max="11" width="2.6640625" style="2" customWidth="1" collapsed="1"/>
    <col min="12" max="13" width="12.5546875" style="2" hidden="1" customWidth="1" outlineLevel="1"/>
    <col min="14" max="14" width="3" style="2" customWidth="1" collapsed="1"/>
    <col min="15" max="16" width="12.5546875" style="2" hidden="1" customWidth="1" outlineLevel="1"/>
    <col min="17" max="17" width="19.44140625" style="2" customWidth="1" collapsed="1"/>
    <col min="18" max="18" width="17" style="2" customWidth="1"/>
    <col min="19" max="23" width="9.109375" style="2"/>
    <col min="24" max="24" width="21" style="2" bestFit="1" customWidth="1"/>
    <col min="25" max="26" width="15.6640625" style="2" bestFit="1" customWidth="1"/>
    <col min="27" max="27" width="16" style="2" bestFit="1" customWidth="1"/>
    <col min="28" max="28" width="19.33203125" style="2" bestFit="1" customWidth="1"/>
    <col min="29" max="29" width="14.109375" style="2" bestFit="1" customWidth="1"/>
    <col min="30" max="30" width="12.109375" style="2" bestFit="1" customWidth="1"/>
    <col min="31" max="32" width="9.109375" style="2"/>
    <col min="33" max="33" width="12.109375" style="2" bestFit="1" customWidth="1"/>
    <col min="34" max="34" width="13.44140625" style="2" bestFit="1" customWidth="1"/>
    <col min="35" max="16384" width="9.109375" style="2"/>
  </cols>
  <sheetData>
    <row r="1" spans="1:34" s="4" customFormat="1" ht="15.6" x14ac:dyDescent="0.3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 x14ac:dyDescent="0.35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 x14ac:dyDescent="0.35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 x14ac:dyDescent="0.3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 x14ac:dyDescent="0.25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 x14ac:dyDescent="0.2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 x14ac:dyDescent="0.25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 x14ac:dyDescent="0.2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3.2" x14ac:dyDescent="0.2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3.2" x14ac:dyDescent="0.2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3.2" x14ac:dyDescent="0.2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3.2" x14ac:dyDescent="0.2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3.2" x14ac:dyDescent="0.2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3.2" x14ac:dyDescent="0.2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3.2" x14ac:dyDescent="0.2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3.2" x14ac:dyDescent="0.2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3.2" x14ac:dyDescent="0.2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3.2" hidden="1" outlineLevel="1" x14ac:dyDescent="0.25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3.2" hidden="1" outlineLevel="1" x14ac:dyDescent="0.25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3.2" hidden="1" outlineLevel="1" x14ac:dyDescent="0.25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3.2" hidden="1" outlineLevel="1" x14ac:dyDescent="0.25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3.2" hidden="1" outlineLevel="1" x14ac:dyDescent="0.25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3.2" hidden="1" outlineLevel="1" x14ac:dyDescent="0.25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3.2" hidden="1" outlineLevel="1" x14ac:dyDescent="0.25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3.2" hidden="1" outlineLevel="1" x14ac:dyDescent="0.25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3.2" hidden="1" outlineLevel="1" x14ac:dyDescent="0.25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3.2" hidden="1" outlineLevel="1" x14ac:dyDescent="0.25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3.2" hidden="1" outlineLevel="1" x14ac:dyDescent="0.25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3.2" hidden="1" outlineLevel="1" x14ac:dyDescent="0.25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3.2" hidden="1" outlineLevel="1" x14ac:dyDescent="0.25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3.2" hidden="1" outlineLevel="1" x14ac:dyDescent="0.25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8" collapsed="1" thickBot="1" x14ac:dyDescent="0.3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8" thickBot="1" x14ac:dyDescent="0.3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8" thickBot="1" x14ac:dyDescent="0.3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1.0500570825507849</v>
      </c>
      <c r="F34" s="395">
        <f>'Machined Part #1'!I55+'Machined Part #1'!I56+'Machined Part #1'!I57</f>
        <v>5.5399610281599655E-2</v>
      </c>
      <c r="G34" s="468">
        <f>'Machined Part #1'!I63+'Machined Part #1'!I54+'Machined Part #1'!I58</f>
        <v>2.4721833321088751E-2</v>
      </c>
      <c r="H34" s="327">
        <f>'Machined Part #1'!I64</f>
        <v>1.1301785261534731</v>
      </c>
      <c r="I34" s="327"/>
      <c r="J34" s="843">
        <f t="shared" ref="J34:J43" si="1">$H34</f>
        <v>1.1301785261534731</v>
      </c>
      <c r="K34" s="811"/>
      <c r="L34" s="327"/>
      <c r="M34" s="327">
        <f t="shared" ref="M34:M43" si="2">$H34</f>
        <v>1.1301785261534731</v>
      </c>
      <c r="N34" s="811"/>
      <c r="O34" s="327"/>
      <c r="P34" s="327">
        <f t="shared" ref="P34:P43" si="3">$H34</f>
        <v>1.1301785261534731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0.8" thickBot="1" x14ac:dyDescent="0.25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 x14ac:dyDescent="0.2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 x14ac:dyDescent="0.2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 x14ac:dyDescent="0.2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 x14ac:dyDescent="0.2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 x14ac:dyDescent="0.2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 x14ac:dyDescent="0.2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 x14ac:dyDescent="0.2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 x14ac:dyDescent="0.2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0.8" collapsed="1" thickBot="1" x14ac:dyDescent="0.25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1.1301785261534731</v>
      </c>
      <c r="I44" s="467"/>
      <c r="J44" s="846">
        <f>SUM(J34:J43)</f>
        <v>1.1301785261534731</v>
      </c>
      <c r="K44" s="813"/>
      <c r="L44" s="467"/>
      <c r="M44" s="467">
        <f>SUM(M34:M43)</f>
        <v>1.1301785261534731</v>
      </c>
      <c r="N44" s="813"/>
      <c r="O44" s="467"/>
      <c r="P44" s="467">
        <f>SUM(P34:P43)</f>
        <v>1.1301785261534731</v>
      </c>
      <c r="Q44" s="671"/>
      <c r="R44" s="672"/>
    </row>
    <row r="45" spans="1:34" ht="10.8" thickBot="1" x14ac:dyDescent="0.25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 x14ac:dyDescent="0.2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 x14ac:dyDescent="0.2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 x14ac:dyDescent="0.2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 x14ac:dyDescent="0.2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 x14ac:dyDescent="0.2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 x14ac:dyDescent="0.2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 x14ac:dyDescent="0.2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 x14ac:dyDescent="0.2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 x14ac:dyDescent="0.2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 x14ac:dyDescent="0.2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0.8" collapsed="1" thickBot="1" x14ac:dyDescent="0.25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 x14ac:dyDescent="0.2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 x14ac:dyDescent="0.25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 x14ac:dyDescent="0.2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 x14ac:dyDescent="0.2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0.8" thickBot="1" x14ac:dyDescent="0.25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 x14ac:dyDescent="0.2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 x14ac:dyDescent="0.2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0.8" thickBot="1" x14ac:dyDescent="0.25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0.8" thickBot="1" x14ac:dyDescent="0.25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 x14ac:dyDescent="0.2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 x14ac:dyDescent="0.2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 x14ac:dyDescent="0.2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 x14ac:dyDescent="0.2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 x14ac:dyDescent="0.2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 x14ac:dyDescent="0.2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 x14ac:dyDescent="0.2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 x14ac:dyDescent="0.2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 x14ac:dyDescent="0.2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 x14ac:dyDescent="0.2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 x14ac:dyDescent="0.2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 x14ac:dyDescent="0.2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 x14ac:dyDescent="0.2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 x14ac:dyDescent="0.2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 x14ac:dyDescent="0.2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0.8" thickBot="1" x14ac:dyDescent="0.25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 x14ac:dyDescent="0.2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1" thickBot="1" x14ac:dyDescent="0.25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 x14ac:dyDescent="0.2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 x14ac:dyDescent="0.2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0.8" thickBot="1" x14ac:dyDescent="0.25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 x14ac:dyDescent="0.2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 x14ac:dyDescent="0.2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0.8" thickBot="1" x14ac:dyDescent="0.25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0.8" thickBot="1" x14ac:dyDescent="0.25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0.8" thickBot="1" x14ac:dyDescent="0.25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 x14ac:dyDescent="0.2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 x14ac:dyDescent="0.2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0.8" thickBot="1" x14ac:dyDescent="0.25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 x14ac:dyDescent="0.2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1.0500570825507849</v>
      </c>
      <c r="I95" s="478"/>
      <c r="J95" s="861">
        <f>J65+SUM(F46:F55)+SUM(F34:F43)+J32</f>
        <v>5.5399610281599655E-2</v>
      </c>
      <c r="K95" s="816"/>
      <c r="L95" s="478"/>
      <c r="M95" s="478">
        <f>M65+SUM(G46:G55)+SUM(G34:G43)+M32</f>
        <v>2.4721833321088751E-2</v>
      </c>
      <c r="N95" s="816"/>
      <c r="O95" s="478"/>
      <c r="P95" s="478">
        <f>P65+SUM(H46:H55)+SUM(H34:H43)+P32</f>
        <v>1.1301785261534731</v>
      </c>
      <c r="Q95" s="682"/>
      <c r="R95" s="572"/>
    </row>
    <row r="96" spans="1:18" x14ac:dyDescent="0.2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5.5399610281599655E-2</v>
      </c>
      <c r="I96" s="397"/>
      <c r="J96" s="862">
        <f>J80+SUM(G46:G55)+SUM(G34:G43)</f>
        <v>2.4721833321088751E-2</v>
      </c>
      <c r="K96" s="822"/>
      <c r="L96" s="397"/>
      <c r="M96" s="397">
        <f>M80+SUM(H46:H55)+SUM(H34:H43)</f>
        <v>1.1301785261534731</v>
      </c>
      <c r="N96" s="822"/>
      <c r="O96" s="397"/>
      <c r="P96" s="397">
        <f>P80+SUM(J46:J55)+SUM(J34:J43)</f>
        <v>1.1301785261534731</v>
      </c>
      <c r="Q96" s="681"/>
      <c r="R96" s="572"/>
    </row>
    <row r="97" spans="1:18" x14ac:dyDescent="0.2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2.4721833321088751E-2</v>
      </c>
      <c r="I97" s="326"/>
      <c r="J97" s="863">
        <f>J81+SUM(H46:H55)+SUM(H34:H43)+J91</f>
        <v>1.1301785261534731</v>
      </c>
      <c r="K97" s="815"/>
      <c r="L97" s="326"/>
      <c r="M97" s="326">
        <f>M81+SUM(J46:J55)+SUM(J34:J43)+M91</f>
        <v>1.1301785261534731</v>
      </c>
      <c r="N97" s="815"/>
      <c r="O97" s="326"/>
      <c r="P97" s="326">
        <f>P81+SUM(M46:M55)+SUM(M34:M43)+P91</f>
        <v>1.1301785261534731</v>
      </c>
      <c r="Q97" s="682"/>
      <c r="R97" s="572"/>
    </row>
    <row r="98" spans="1:18" ht="13.8" hidden="1" thickBot="1" x14ac:dyDescent="0.3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8" thickBot="1" x14ac:dyDescent="0.3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1.1301785261534734</v>
      </c>
      <c r="I99" s="360"/>
      <c r="J99" s="865">
        <f>SUM(J95:J98)</f>
        <v>1.2102999697561616</v>
      </c>
      <c r="K99" s="817"/>
      <c r="L99" s="360"/>
      <c r="M99" s="360">
        <f>SUM(M95:M98)</f>
        <v>2.2850788856280353</v>
      </c>
      <c r="N99" s="817"/>
      <c r="O99" s="360"/>
      <c r="P99" s="360">
        <f>SUM(P95:P98)</f>
        <v>3.3905355784604194</v>
      </c>
      <c r="Q99" s="682"/>
      <c r="R99" s="572"/>
    </row>
    <row r="100" spans="1:18" x14ac:dyDescent="0.2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0.8" hidden="1" thickBot="1" x14ac:dyDescent="0.25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0.8" hidden="1" thickBot="1" x14ac:dyDescent="0.25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0.8" hidden="1" thickBot="1" x14ac:dyDescent="0.25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0.8" hidden="1" thickBot="1" x14ac:dyDescent="0.25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0.8" hidden="1" thickBot="1" x14ac:dyDescent="0.25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0.8" hidden="1" thickBot="1" x14ac:dyDescent="0.25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0.8" hidden="1" thickBot="1" x14ac:dyDescent="0.25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 x14ac:dyDescent="0.2">
      <c r="A108" s="2"/>
      <c r="B108" s="574"/>
      <c r="C108" s="574"/>
      <c r="D108" s="574"/>
      <c r="E108" s="2"/>
      <c r="Q108" s="574"/>
      <c r="R108" s="574"/>
    </row>
    <row r="109" spans="1:18" x14ac:dyDescent="0.2">
      <c r="B109" s="574"/>
      <c r="C109" s="574"/>
      <c r="D109" s="574"/>
      <c r="Q109" s="574"/>
      <c r="R109" s="574"/>
    </row>
    <row r="110" spans="1:18" x14ac:dyDescent="0.2">
      <c r="B110" s="574"/>
      <c r="C110" s="574"/>
      <c r="D110" s="574"/>
      <c r="Q110" s="574"/>
      <c r="R110" s="574"/>
    </row>
    <row r="111" spans="1:18" x14ac:dyDescent="0.2">
      <c r="B111" s="574"/>
      <c r="C111" s="574"/>
      <c r="D111" s="574"/>
      <c r="Q111" s="574"/>
      <c r="R111" s="574"/>
    </row>
    <row r="112" spans="1:18" x14ac:dyDescent="0.2">
      <c r="B112" s="574"/>
      <c r="C112" s="574"/>
      <c r="D112" s="574"/>
      <c r="Q112" s="574"/>
      <c r="R112" s="574"/>
    </row>
    <row r="113" spans="2:18" x14ac:dyDescent="0.2">
      <c r="B113" s="574"/>
      <c r="C113" s="574"/>
      <c r="D113" s="574"/>
      <c r="Q113" s="574"/>
      <c r="R113" s="574"/>
    </row>
    <row r="114" spans="2:18" x14ac:dyDescent="0.2">
      <c r="B114" s="574"/>
      <c r="C114" s="574"/>
      <c r="D114" s="574"/>
      <c r="Q114" s="574"/>
      <c r="R114" s="574"/>
    </row>
    <row r="115" spans="2:18" x14ac:dyDescent="0.2">
      <c r="B115" s="574"/>
      <c r="C115" s="574"/>
      <c r="D115" s="574"/>
      <c r="Q115" s="574"/>
      <c r="R115" s="574"/>
    </row>
    <row r="116" spans="2:18" x14ac:dyDescent="0.2">
      <c r="B116" s="574"/>
      <c r="C116" s="574"/>
      <c r="D116" s="574"/>
      <c r="Q116" s="574"/>
      <c r="R116" s="574"/>
    </row>
    <row r="117" spans="2:18" x14ac:dyDescent="0.2">
      <c r="B117" s="574"/>
      <c r="C117" s="574"/>
      <c r="D117" s="574"/>
      <c r="Q117" s="574"/>
      <c r="R117" s="574"/>
    </row>
    <row r="118" spans="2:18" x14ac:dyDescent="0.2">
      <c r="B118" s="574"/>
      <c r="C118" s="574"/>
      <c r="D118" s="574"/>
      <c r="Q118" s="574"/>
      <c r="R118" s="574"/>
    </row>
    <row r="119" spans="2:18" x14ac:dyDescent="0.2">
      <c r="B119" s="574"/>
      <c r="C119" s="574"/>
      <c r="D119" s="574"/>
      <c r="Q119" s="574"/>
      <c r="R119" s="574"/>
    </row>
    <row r="120" spans="2:18" x14ac:dyDescent="0.2">
      <c r="B120" s="574"/>
      <c r="C120" s="574"/>
      <c r="D120" s="574"/>
      <c r="Q120" s="574"/>
      <c r="R120" s="574"/>
    </row>
    <row r="121" spans="2:18" x14ac:dyDescent="0.2">
      <c r="B121" s="574"/>
      <c r="C121" s="574"/>
      <c r="D121" s="574"/>
      <c r="Q121" s="574"/>
      <c r="R121" s="574"/>
    </row>
    <row r="122" spans="2:18" x14ac:dyDescent="0.2">
      <c r="B122" s="574"/>
      <c r="C122" s="574"/>
      <c r="D122" s="574"/>
      <c r="Q122" s="574"/>
      <c r="R122" s="574"/>
    </row>
    <row r="123" spans="2:18" x14ac:dyDescent="0.2">
      <c r="B123" s="574"/>
      <c r="C123" s="574"/>
      <c r="D123" s="574"/>
      <c r="Q123" s="574"/>
      <c r="R123" s="574"/>
    </row>
    <row r="124" spans="2:18" x14ac:dyDescent="0.2">
      <c r="B124" s="574"/>
      <c r="C124" s="574"/>
      <c r="D124" s="574"/>
      <c r="Q124" s="574"/>
      <c r="R124" s="574"/>
    </row>
    <row r="125" spans="2:18" x14ac:dyDescent="0.2">
      <c r="B125" s="574"/>
      <c r="C125" s="574"/>
      <c r="D125" s="574"/>
      <c r="Q125" s="574"/>
      <c r="R125" s="574"/>
    </row>
    <row r="126" spans="2:18" x14ac:dyDescent="0.2">
      <c r="B126" s="574"/>
      <c r="C126" s="574"/>
      <c r="D126" s="574"/>
      <c r="Q126" s="574"/>
      <c r="R126" s="574"/>
    </row>
    <row r="127" spans="2:18" x14ac:dyDescent="0.2">
      <c r="B127" s="574"/>
      <c r="C127" s="574"/>
      <c r="D127" s="574"/>
      <c r="Q127" s="574"/>
      <c r="R127" s="574"/>
    </row>
    <row r="128" spans="2:18" x14ac:dyDescent="0.2">
      <c r="B128" s="574"/>
      <c r="C128" s="574"/>
      <c r="D128" s="574"/>
      <c r="Q128" s="574"/>
      <c r="R128" s="574"/>
    </row>
    <row r="129" spans="2:18" x14ac:dyDescent="0.2">
      <c r="B129" s="574"/>
      <c r="C129" s="574"/>
      <c r="D129" s="574"/>
      <c r="Q129" s="574"/>
      <c r="R129" s="574"/>
    </row>
    <row r="130" spans="2:18" x14ac:dyDescent="0.2">
      <c r="B130" s="574"/>
      <c r="C130" s="574"/>
      <c r="D130" s="574"/>
      <c r="Q130" s="574"/>
      <c r="R130" s="574"/>
    </row>
    <row r="131" spans="2:18" x14ac:dyDescent="0.2">
      <c r="B131" s="574"/>
      <c r="C131" s="574"/>
      <c r="D131" s="574"/>
      <c r="Q131" s="574"/>
      <c r="R131" s="574"/>
    </row>
    <row r="132" spans="2:18" x14ac:dyDescent="0.2">
      <c r="B132" s="574"/>
      <c r="C132" s="574"/>
      <c r="D132" s="574"/>
      <c r="Q132" s="574"/>
      <c r="R132" s="574"/>
    </row>
    <row r="133" spans="2:18" x14ac:dyDescent="0.2">
      <c r="B133" s="574"/>
      <c r="C133" s="574"/>
      <c r="D133" s="574"/>
      <c r="Q133" s="574"/>
      <c r="R133" s="574"/>
    </row>
    <row r="134" spans="2:18" x14ac:dyDescent="0.2">
      <c r="B134" s="574"/>
      <c r="C134" s="574"/>
      <c r="D134" s="574"/>
      <c r="Q134" s="574"/>
      <c r="R134" s="574"/>
    </row>
    <row r="135" spans="2:18" x14ac:dyDescent="0.2">
      <c r="B135" s="574"/>
      <c r="C135" s="574"/>
      <c r="D135" s="574"/>
      <c r="Q135" s="574"/>
      <c r="R135" s="574"/>
    </row>
    <row r="136" spans="2:18" x14ac:dyDescent="0.2">
      <c r="B136" s="574"/>
      <c r="C136" s="574"/>
      <c r="D136" s="574"/>
      <c r="Q136" s="574"/>
      <c r="R136" s="574"/>
    </row>
    <row r="137" spans="2:18" x14ac:dyDescent="0.2">
      <c r="B137" s="574"/>
      <c r="C137" s="574"/>
      <c r="D137" s="574"/>
      <c r="Q137" s="574"/>
      <c r="R137" s="574"/>
    </row>
    <row r="138" spans="2:18" x14ac:dyDescent="0.2">
      <c r="B138" s="574"/>
      <c r="C138" s="574"/>
      <c r="D138" s="574"/>
      <c r="Q138" s="574"/>
      <c r="R138" s="574"/>
    </row>
    <row r="139" spans="2:18" x14ac:dyDescent="0.2">
      <c r="B139" s="574"/>
      <c r="C139" s="574"/>
      <c r="D139" s="574"/>
      <c r="Q139" s="574"/>
      <c r="R139" s="574"/>
    </row>
    <row r="140" spans="2:18" x14ac:dyDescent="0.2">
      <c r="B140" s="574"/>
      <c r="C140" s="574"/>
      <c r="D140" s="574"/>
      <c r="Q140" s="574"/>
      <c r="R140" s="574"/>
    </row>
    <row r="141" spans="2:18" x14ac:dyDescent="0.2">
      <c r="B141" s="574"/>
      <c r="C141" s="574"/>
      <c r="D141" s="574"/>
      <c r="Q141" s="574"/>
      <c r="R141" s="574"/>
    </row>
    <row r="142" spans="2:18" x14ac:dyDescent="0.2">
      <c r="B142" s="574"/>
      <c r="C142" s="574"/>
      <c r="D142" s="574"/>
    </row>
    <row r="143" spans="2:18" x14ac:dyDescent="0.2">
      <c r="B143" s="574"/>
      <c r="C143" s="574"/>
      <c r="D143" s="574"/>
    </row>
    <row r="144" spans="2:18" x14ac:dyDescent="0.2">
      <c r="B144" s="574"/>
      <c r="C144" s="574"/>
      <c r="D144" s="574"/>
    </row>
    <row r="145" spans="2:4" x14ac:dyDescent="0.2">
      <c r="B145" s="574"/>
      <c r="C145" s="574"/>
      <c r="D145" s="574"/>
    </row>
    <row r="146" spans="2:4" x14ac:dyDescent="0.2">
      <c r="B146" s="574"/>
      <c r="C146" s="574"/>
      <c r="D146" s="574"/>
    </row>
    <row r="147" spans="2:4" x14ac:dyDescent="0.2">
      <c r="B147" s="574"/>
      <c r="C147" s="574"/>
      <c r="D147" s="574"/>
    </row>
    <row r="148" spans="2:4" x14ac:dyDescent="0.2">
      <c r="B148" s="574"/>
      <c r="C148" s="574"/>
      <c r="D148" s="574"/>
    </row>
    <row r="149" spans="2:4" x14ac:dyDescent="0.2">
      <c r="B149" s="574"/>
      <c r="C149" s="574"/>
      <c r="D149" s="574"/>
    </row>
    <row r="150" spans="2:4" x14ac:dyDescent="0.2">
      <c r="B150" s="574"/>
      <c r="C150" s="574"/>
      <c r="D150" s="574"/>
    </row>
    <row r="151" spans="2:4" x14ac:dyDescent="0.2">
      <c r="B151" s="574"/>
      <c r="C151" s="574"/>
      <c r="D151" s="574"/>
    </row>
    <row r="152" spans="2:4" x14ac:dyDescent="0.2">
      <c r="B152" s="574"/>
      <c r="C152" s="574"/>
      <c r="D152" s="574"/>
    </row>
    <row r="153" spans="2:4" x14ac:dyDescent="0.2">
      <c r="B153" s="574"/>
      <c r="C153" s="574"/>
      <c r="D153" s="574"/>
    </row>
    <row r="154" spans="2:4" x14ac:dyDescent="0.2">
      <c r="B154" s="574"/>
      <c r="C154" s="574"/>
      <c r="D154" s="574"/>
    </row>
    <row r="155" spans="2:4" x14ac:dyDescent="0.2">
      <c r="B155" s="574"/>
      <c r="C155" s="574"/>
      <c r="D155" s="574"/>
    </row>
    <row r="156" spans="2:4" x14ac:dyDescent="0.2">
      <c r="B156" s="574"/>
      <c r="C156" s="574"/>
      <c r="D156" s="574"/>
    </row>
    <row r="157" spans="2:4" x14ac:dyDescent="0.2">
      <c r="B157" s="574"/>
      <c r="C157" s="574"/>
      <c r="D157" s="574"/>
    </row>
    <row r="158" spans="2:4" x14ac:dyDescent="0.2">
      <c r="B158" s="574"/>
      <c r="C158" s="574"/>
      <c r="D158" s="574"/>
    </row>
    <row r="159" spans="2:4" x14ac:dyDescent="0.2">
      <c r="B159" s="574"/>
      <c r="C159" s="574"/>
      <c r="D159" s="574"/>
    </row>
    <row r="160" spans="2:4" x14ac:dyDescent="0.2">
      <c r="B160" s="574"/>
      <c r="C160" s="574"/>
      <c r="D160" s="574"/>
    </row>
    <row r="161" spans="2:4" x14ac:dyDescent="0.2">
      <c r="B161" s="574"/>
      <c r="C161" s="574"/>
      <c r="D161" s="574"/>
    </row>
    <row r="162" spans="2:4" x14ac:dyDescent="0.2">
      <c r="B162" s="574"/>
      <c r="C162" s="574"/>
      <c r="D162" s="574"/>
    </row>
    <row r="163" spans="2:4" x14ac:dyDescent="0.2">
      <c r="B163" s="574"/>
      <c r="C163" s="574"/>
      <c r="D163" s="574"/>
    </row>
    <row r="164" spans="2:4" x14ac:dyDescent="0.2">
      <c r="B164" s="574"/>
      <c r="C164" s="574"/>
      <c r="D164" s="574"/>
    </row>
    <row r="165" spans="2:4" x14ac:dyDescent="0.2">
      <c r="B165" s="574"/>
      <c r="C165" s="574"/>
      <c r="D165" s="574"/>
    </row>
    <row r="166" spans="2:4" x14ac:dyDescent="0.2">
      <c r="B166" s="574"/>
      <c r="C166" s="574"/>
      <c r="D166" s="574"/>
    </row>
    <row r="167" spans="2:4" x14ac:dyDescent="0.2">
      <c r="B167" s="574"/>
      <c r="C167" s="574"/>
      <c r="D167" s="574"/>
    </row>
    <row r="168" spans="2:4" x14ac:dyDescent="0.2">
      <c r="B168" s="574"/>
      <c r="C168" s="574"/>
      <c r="D168" s="574"/>
    </row>
    <row r="169" spans="2:4" x14ac:dyDescent="0.2">
      <c r="B169" s="574"/>
      <c r="C169" s="574"/>
      <c r="D169" s="574"/>
    </row>
    <row r="170" spans="2:4" x14ac:dyDescent="0.2">
      <c r="B170" s="574"/>
      <c r="C170" s="574"/>
      <c r="D170" s="574"/>
    </row>
    <row r="171" spans="2:4" x14ac:dyDescent="0.2">
      <c r="B171" s="574"/>
      <c r="C171" s="574"/>
      <c r="D171" s="574"/>
    </row>
    <row r="172" spans="2:4" x14ac:dyDescent="0.2">
      <c r="B172" s="574"/>
      <c r="C172" s="574"/>
      <c r="D172" s="574"/>
    </row>
    <row r="173" spans="2:4" x14ac:dyDescent="0.2">
      <c r="B173" s="574"/>
      <c r="C173" s="574"/>
      <c r="D173" s="574"/>
    </row>
    <row r="174" spans="2:4" x14ac:dyDescent="0.2">
      <c r="B174" s="574"/>
      <c r="C174" s="574"/>
      <c r="D174" s="574"/>
    </row>
    <row r="175" spans="2:4" x14ac:dyDescent="0.2">
      <c r="B175" s="574"/>
      <c r="C175" s="574"/>
      <c r="D175" s="574"/>
    </row>
    <row r="176" spans="2:4" x14ac:dyDescent="0.2">
      <c r="B176" s="574"/>
      <c r="C176" s="574"/>
      <c r="D176" s="574"/>
    </row>
    <row r="177" spans="2:4" x14ac:dyDescent="0.2">
      <c r="B177" s="574"/>
      <c r="C177" s="574"/>
      <c r="D177" s="574"/>
    </row>
    <row r="178" spans="2:4" x14ac:dyDescent="0.2">
      <c r="B178" s="574"/>
      <c r="C178" s="574"/>
      <c r="D178" s="574"/>
    </row>
    <row r="179" spans="2:4" x14ac:dyDescent="0.2">
      <c r="B179" s="574"/>
      <c r="C179" s="574"/>
      <c r="D179" s="574"/>
    </row>
    <row r="180" spans="2:4" x14ac:dyDescent="0.2">
      <c r="B180" s="574"/>
      <c r="C180" s="574"/>
      <c r="D180" s="574"/>
    </row>
    <row r="181" spans="2:4" x14ac:dyDescent="0.2">
      <c r="B181" s="574"/>
      <c r="C181" s="574"/>
      <c r="D181" s="574"/>
    </row>
    <row r="182" spans="2:4" x14ac:dyDescent="0.2">
      <c r="B182" s="574"/>
      <c r="C182" s="574"/>
      <c r="D182" s="574"/>
    </row>
    <row r="183" spans="2:4" x14ac:dyDescent="0.2">
      <c r="B183" s="574"/>
      <c r="C183" s="574"/>
      <c r="D183" s="574"/>
    </row>
    <row r="184" spans="2:4" x14ac:dyDescent="0.2">
      <c r="B184" s="574"/>
      <c r="C184" s="574"/>
      <c r="D184" s="574"/>
    </row>
    <row r="185" spans="2:4" x14ac:dyDescent="0.2">
      <c r="B185" s="574"/>
      <c r="C185" s="574"/>
      <c r="D185" s="574"/>
    </row>
    <row r="186" spans="2:4" x14ac:dyDescent="0.2">
      <c r="B186" s="574"/>
      <c r="C186" s="574"/>
      <c r="D186" s="574"/>
    </row>
    <row r="187" spans="2:4" x14ac:dyDescent="0.2">
      <c r="B187" s="574"/>
      <c r="C187" s="574"/>
      <c r="D187" s="574"/>
    </row>
    <row r="188" spans="2:4" x14ac:dyDescent="0.2">
      <c r="B188" s="574"/>
      <c r="C188" s="574"/>
      <c r="D188" s="574"/>
    </row>
    <row r="189" spans="2:4" x14ac:dyDescent="0.2">
      <c r="B189" s="574"/>
      <c r="C189" s="574"/>
      <c r="D189" s="574"/>
    </row>
    <row r="190" spans="2:4" x14ac:dyDescent="0.2">
      <c r="B190" s="574"/>
      <c r="C190" s="574"/>
      <c r="D190" s="574"/>
    </row>
    <row r="191" spans="2:4" x14ac:dyDescent="0.2">
      <c r="B191" s="574"/>
      <c r="C191" s="574"/>
      <c r="D191" s="574"/>
    </row>
    <row r="192" spans="2:4" x14ac:dyDescent="0.2">
      <c r="B192" s="574"/>
      <c r="C192" s="574"/>
      <c r="D192" s="574"/>
    </row>
    <row r="193" spans="2:4" x14ac:dyDescent="0.2">
      <c r="B193" s="574"/>
      <c r="C193" s="574"/>
      <c r="D193" s="574"/>
    </row>
    <row r="194" spans="2:4" x14ac:dyDescent="0.2">
      <c r="B194" s="574"/>
      <c r="C194" s="574"/>
      <c r="D194" s="574"/>
    </row>
    <row r="195" spans="2:4" x14ac:dyDescent="0.2">
      <c r="B195" s="574"/>
      <c r="C195" s="574"/>
      <c r="D195" s="574"/>
    </row>
    <row r="196" spans="2:4" x14ac:dyDescent="0.2">
      <c r="B196" s="574"/>
      <c r="C196" s="574"/>
      <c r="D196" s="574"/>
    </row>
    <row r="197" spans="2:4" x14ac:dyDescent="0.2">
      <c r="B197" s="574"/>
      <c r="C197" s="574"/>
      <c r="D197" s="574"/>
    </row>
    <row r="198" spans="2:4" x14ac:dyDescent="0.2">
      <c r="B198" s="574"/>
      <c r="C198" s="574"/>
      <c r="D198" s="574"/>
    </row>
    <row r="199" spans="2:4" x14ac:dyDescent="0.2">
      <c r="B199" s="574"/>
      <c r="C199" s="574"/>
      <c r="D199" s="574"/>
    </row>
    <row r="200" spans="2:4" x14ac:dyDescent="0.2">
      <c r="B200" s="574"/>
      <c r="C200" s="574"/>
      <c r="D200" s="574"/>
    </row>
    <row r="201" spans="2:4" x14ac:dyDescent="0.2">
      <c r="B201" s="574"/>
      <c r="C201" s="574"/>
      <c r="D201" s="574"/>
    </row>
    <row r="202" spans="2:4" x14ac:dyDescent="0.2">
      <c r="B202" s="574"/>
      <c r="C202" s="574"/>
      <c r="D202" s="574"/>
    </row>
    <row r="203" spans="2:4" x14ac:dyDescent="0.2">
      <c r="B203" s="574"/>
      <c r="C203" s="574"/>
      <c r="D203" s="574"/>
    </row>
    <row r="204" spans="2:4" x14ac:dyDescent="0.2">
      <c r="B204" s="574"/>
      <c r="C204" s="574"/>
      <c r="D204" s="574"/>
    </row>
    <row r="205" spans="2:4" x14ac:dyDescent="0.2">
      <c r="B205" s="574"/>
      <c r="C205" s="574"/>
      <c r="D205" s="574"/>
    </row>
    <row r="206" spans="2:4" x14ac:dyDescent="0.2">
      <c r="B206" s="574"/>
      <c r="C206" s="574"/>
      <c r="D206" s="574"/>
    </row>
    <row r="207" spans="2:4" x14ac:dyDescent="0.2">
      <c r="B207" s="574"/>
      <c r="C207" s="574"/>
      <c r="D207" s="574"/>
    </row>
    <row r="208" spans="2:4" x14ac:dyDescent="0.2">
      <c r="B208" s="574"/>
      <c r="C208" s="574"/>
      <c r="D208" s="574"/>
    </row>
    <row r="209" spans="2:4" x14ac:dyDescent="0.2">
      <c r="B209" s="574"/>
      <c r="C209" s="574"/>
      <c r="D209" s="574"/>
    </row>
    <row r="210" spans="2:4" x14ac:dyDescent="0.2">
      <c r="B210" s="574"/>
      <c r="C210" s="574"/>
      <c r="D210" s="574"/>
    </row>
    <row r="211" spans="2:4" x14ac:dyDescent="0.2">
      <c r="B211" s="574"/>
      <c r="C211" s="574"/>
      <c r="D211" s="574"/>
    </row>
    <row r="212" spans="2:4" x14ac:dyDescent="0.2">
      <c r="B212" s="574"/>
      <c r="C212" s="574"/>
      <c r="D212" s="574"/>
    </row>
    <row r="213" spans="2:4" x14ac:dyDescent="0.2">
      <c r="B213" s="574"/>
      <c r="C213" s="574"/>
      <c r="D213" s="574"/>
    </row>
    <row r="214" spans="2:4" x14ac:dyDescent="0.2">
      <c r="B214" s="574"/>
      <c r="C214" s="574"/>
      <c r="D214" s="574"/>
    </row>
    <row r="215" spans="2:4" x14ac:dyDescent="0.2">
      <c r="B215" s="574"/>
      <c r="C215" s="574"/>
      <c r="D215" s="574"/>
    </row>
    <row r="216" spans="2:4" x14ac:dyDescent="0.2">
      <c r="B216" s="574"/>
      <c r="C216" s="574"/>
      <c r="D216" s="574"/>
    </row>
    <row r="217" spans="2:4" x14ac:dyDescent="0.2">
      <c r="B217" s="574"/>
      <c r="C217" s="574"/>
      <c r="D217" s="574"/>
    </row>
    <row r="218" spans="2:4" x14ac:dyDescent="0.2">
      <c r="B218" s="574"/>
      <c r="C218" s="574"/>
      <c r="D218" s="574"/>
    </row>
    <row r="219" spans="2:4" x14ac:dyDescent="0.2">
      <c r="B219" s="574"/>
      <c r="C219" s="574"/>
      <c r="D219" s="574"/>
    </row>
    <row r="220" spans="2:4" x14ac:dyDescent="0.2">
      <c r="B220" s="574"/>
      <c r="C220" s="574"/>
      <c r="D220" s="574"/>
    </row>
    <row r="221" spans="2:4" x14ac:dyDescent="0.2">
      <c r="B221" s="574"/>
      <c r="C221" s="574"/>
      <c r="D221" s="574"/>
    </row>
    <row r="222" spans="2:4" x14ac:dyDescent="0.2">
      <c r="B222" s="574"/>
      <c r="C222" s="574"/>
      <c r="D222" s="574"/>
    </row>
    <row r="223" spans="2:4" x14ac:dyDescent="0.2">
      <c r="B223" s="574"/>
      <c r="C223" s="574"/>
      <c r="D223" s="574"/>
    </row>
    <row r="224" spans="2:4" x14ac:dyDescent="0.2">
      <c r="B224" s="574"/>
      <c r="C224" s="574"/>
      <c r="D224" s="574"/>
    </row>
    <row r="225" spans="2:4" x14ac:dyDescent="0.2">
      <c r="B225" s="574"/>
      <c r="C225" s="574"/>
      <c r="D225" s="574"/>
    </row>
    <row r="226" spans="2:4" x14ac:dyDescent="0.2">
      <c r="B226" s="574"/>
      <c r="C226" s="574"/>
      <c r="D226" s="574"/>
    </row>
    <row r="227" spans="2:4" x14ac:dyDescent="0.2">
      <c r="B227" s="574"/>
      <c r="C227" s="574"/>
      <c r="D227" s="574"/>
    </row>
    <row r="228" spans="2:4" x14ac:dyDescent="0.2">
      <c r="B228" s="574"/>
      <c r="C228" s="574"/>
      <c r="D228" s="574"/>
    </row>
    <row r="229" spans="2:4" x14ac:dyDescent="0.2">
      <c r="B229" s="574"/>
      <c r="C229" s="574"/>
      <c r="D229" s="574"/>
    </row>
    <row r="230" spans="2:4" x14ac:dyDescent="0.2">
      <c r="B230" s="574"/>
      <c r="C230" s="574"/>
      <c r="D230" s="574"/>
    </row>
    <row r="231" spans="2:4" x14ac:dyDescent="0.2">
      <c r="B231" s="574"/>
      <c r="C231" s="574"/>
      <c r="D231" s="574"/>
    </row>
    <row r="232" spans="2:4" x14ac:dyDescent="0.2">
      <c r="B232" s="574"/>
      <c r="C232" s="574"/>
      <c r="D232" s="574"/>
    </row>
    <row r="233" spans="2:4" x14ac:dyDescent="0.2">
      <c r="B233" s="574"/>
      <c r="C233" s="574"/>
      <c r="D233" s="574"/>
    </row>
    <row r="234" spans="2:4" x14ac:dyDescent="0.2">
      <c r="B234" s="574"/>
      <c r="C234" s="574"/>
      <c r="D234" s="574"/>
    </row>
    <row r="235" spans="2:4" x14ac:dyDescent="0.2">
      <c r="B235" s="574"/>
      <c r="C235" s="574"/>
      <c r="D235" s="574"/>
    </row>
    <row r="236" spans="2:4" x14ac:dyDescent="0.2">
      <c r="B236" s="574"/>
      <c r="C236" s="574"/>
      <c r="D236" s="574"/>
    </row>
    <row r="237" spans="2:4" x14ac:dyDescent="0.2">
      <c r="B237" s="574"/>
      <c r="C237" s="574"/>
      <c r="D237" s="574"/>
    </row>
    <row r="238" spans="2:4" x14ac:dyDescent="0.2">
      <c r="B238" s="574"/>
      <c r="C238" s="574"/>
      <c r="D238" s="574"/>
    </row>
    <row r="239" spans="2:4" x14ac:dyDescent="0.2">
      <c r="B239" s="574"/>
      <c r="C239" s="574"/>
      <c r="D239" s="574"/>
    </row>
    <row r="240" spans="2:4" x14ac:dyDescent="0.2">
      <c r="B240" s="574"/>
      <c r="C240" s="574"/>
      <c r="D240" s="574"/>
    </row>
    <row r="241" spans="2:4" x14ac:dyDescent="0.2">
      <c r="B241" s="574"/>
      <c r="C241" s="574"/>
      <c r="D241" s="574"/>
    </row>
    <row r="242" spans="2:4" x14ac:dyDescent="0.2">
      <c r="B242" s="574"/>
      <c r="C242" s="574"/>
      <c r="D242" s="574"/>
    </row>
    <row r="243" spans="2:4" x14ac:dyDescent="0.2">
      <c r="B243" s="574"/>
      <c r="C243" s="574"/>
      <c r="D243" s="574"/>
    </row>
    <row r="244" spans="2:4" x14ac:dyDescent="0.2">
      <c r="B244" s="574"/>
      <c r="C244" s="574"/>
      <c r="D244" s="574"/>
    </row>
    <row r="245" spans="2:4" x14ac:dyDescent="0.2">
      <c r="B245" s="574"/>
      <c r="C245" s="574"/>
      <c r="D245" s="574"/>
    </row>
    <row r="246" spans="2:4" x14ac:dyDescent="0.2">
      <c r="B246" s="574"/>
      <c r="C246" s="574"/>
      <c r="D246" s="574"/>
    </row>
    <row r="247" spans="2:4" x14ac:dyDescent="0.2">
      <c r="B247" s="574"/>
      <c r="C247" s="574"/>
      <c r="D247" s="574"/>
    </row>
    <row r="248" spans="2:4" x14ac:dyDescent="0.2">
      <c r="B248" s="574"/>
      <c r="C248" s="574"/>
      <c r="D248" s="574"/>
    </row>
    <row r="249" spans="2:4" x14ac:dyDescent="0.2">
      <c r="B249" s="574"/>
      <c r="C249" s="574"/>
      <c r="D249" s="574"/>
    </row>
    <row r="250" spans="2:4" x14ac:dyDescent="0.2">
      <c r="B250" s="574"/>
      <c r="C250" s="574"/>
      <c r="D250" s="574"/>
    </row>
    <row r="251" spans="2:4" x14ac:dyDescent="0.2">
      <c r="B251" s="574"/>
      <c r="C251" s="574"/>
      <c r="D251" s="574"/>
    </row>
    <row r="252" spans="2:4" x14ac:dyDescent="0.2">
      <c r="B252" s="574"/>
      <c r="C252" s="574"/>
      <c r="D252" s="574"/>
    </row>
    <row r="253" spans="2:4" x14ac:dyDescent="0.2">
      <c r="B253" s="574"/>
      <c r="C253" s="574"/>
      <c r="D253" s="574"/>
    </row>
    <row r="254" spans="2:4" x14ac:dyDescent="0.2">
      <c r="B254" s="574"/>
      <c r="C254" s="574"/>
      <c r="D254" s="574"/>
    </row>
    <row r="255" spans="2:4" x14ac:dyDescent="0.2">
      <c r="B255" s="574"/>
      <c r="C255" s="574"/>
      <c r="D255" s="574"/>
    </row>
    <row r="256" spans="2:4" x14ac:dyDescent="0.2">
      <c r="B256" s="574"/>
      <c r="C256" s="574"/>
      <c r="D256" s="574"/>
    </row>
    <row r="257" spans="2:4" x14ac:dyDescent="0.2">
      <c r="B257" s="574"/>
      <c r="C257" s="574"/>
      <c r="D257" s="574"/>
    </row>
    <row r="258" spans="2:4" x14ac:dyDescent="0.2">
      <c r="B258" s="574"/>
      <c r="C258" s="574"/>
      <c r="D258" s="574"/>
    </row>
    <row r="259" spans="2:4" x14ac:dyDescent="0.2">
      <c r="B259" s="574"/>
      <c r="C259" s="574"/>
      <c r="D259" s="574"/>
    </row>
    <row r="260" spans="2:4" x14ac:dyDescent="0.2">
      <c r="B260" s="574"/>
      <c r="C260" s="574"/>
      <c r="D260" s="574"/>
    </row>
    <row r="261" spans="2:4" x14ac:dyDescent="0.2">
      <c r="B261" s="574"/>
      <c r="C261" s="574"/>
      <c r="D261" s="574"/>
    </row>
    <row r="262" spans="2:4" x14ac:dyDescent="0.2">
      <c r="B262" s="574"/>
      <c r="C262" s="574"/>
      <c r="D262" s="574"/>
    </row>
    <row r="263" spans="2:4" x14ac:dyDescent="0.2">
      <c r="B263" s="574"/>
      <c r="C263" s="574"/>
      <c r="D263" s="574"/>
    </row>
    <row r="264" spans="2:4" x14ac:dyDescent="0.2">
      <c r="B264" s="574"/>
      <c r="C264" s="574"/>
      <c r="D264" s="574"/>
    </row>
    <row r="265" spans="2:4" x14ac:dyDescent="0.2">
      <c r="B265" s="574"/>
      <c r="C265" s="574"/>
      <c r="D265" s="574"/>
    </row>
    <row r="266" spans="2:4" x14ac:dyDescent="0.2">
      <c r="B266" s="574"/>
      <c r="C266" s="574"/>
      <c r="D266" s="574"/>
    </row>
    <row r="267" spans="2:4" x14ac:dyDescent="0.2">
      <c r="B267" s="574"/>
      <c r="C267" s="574"/>
      <c r="D267" s="574"/>
    </row>
    <row r="268" spans="2:4" x14ac:dyDescent="0.2">
      <c r="B268" s="574"/>
      <c r="C268" s="574"/>
      <c r="D268" s="574"/>
    </row>
    <row r="269" spans="2:4" x14ac:dyDescent="0.2">
      <c r="B269" s="574"/>
      <c r="C269" s="574"/>
      <c r="D269" s="574"/>
    </row>
    <row r="270" spans="2:4" x14ac:dyDescent="0.2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480060</xdr:colOff>
                <xdr:row>0</xdr:row>
                <xdr:rowOff>144780</xdr:rowOff>
              </from>
              <to>
                <xdr:col>20</xdr:col>
                <xdr:colOff>327660</xdr:colOff>
                <xdr:row>2</xdr:row>
                <xdr:rowOff>76200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ColWidth="9.109375" defaultRowHeight="13.2" x14ac:dyDescent="0.25"/>
  <cols>
    <col min="1" max="1" width="4" style="483" customWidth="1"/>
    <col min="2" max="2" width="19.5546875" style="544" customWidth="1"/>
    <col min="3" max="3" width="12" style="483" customWidth="1"/>
    <col min="4" max="5" width="4.44140625" style="483" customWidth="1"/>
    <col min="6" max="6" width="5.88671875" style="483" customWidth="1"/>
    <col min="7" max="7" width="24.6640625" style="483" customWidth="1"/>
    <col min="8" max="8" width="3.6640625" style="483" hidden="1" customWidth="1"/>
    <col min="9" max="9" width="35.88671875" style="545" customWidth="1"/>
    <col min="10" max="10" width="15.5546875" style="545" customWidth="1"/>
    <col min="11" max="11" width="20.5546875" style="544" customWidth="1"/>
    <col min="12" max="12" width="18.44140625" style="483" bestFit="1" customWidth="1"/>
    <col min="13" max="15" width="9.109375" style="483"/>
    <col min="16" max="16" width="12.109375" style="483" bestFit="1" customWidth="1"/>
    <col min="17" max="16384" width="9.109375" style="483"/>
  </cols>
  <sheetData>
    <row r="1" spans="1:13" ht="27.75" customHeight="1" thickBot="1" x14ac:dyDescent="0.3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8" thickBot="1" x14ac:dyDescent="0.3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5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8" thickBot="1" x14ac:dyDescent="0.3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8" thickBot="1" x14ac:dyDescent="0.3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5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5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8" thickBot="1" x14ac:dyDescent="0.3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7" thickBot="1" x14ac:dyDescent="0.3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8" thickBot="1" x14ac:dyDescent="0.3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3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8" thickBot="1" x14ac:dyDescent="0.3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3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8" thickBot="1" x14ac:dyDescent="0.3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7" thickBot="1" x14ac:dyDescent="0.3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8" thickBot="1" x14ac:dyDescent="0.3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3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8" thickBot="1" x14ac:dyDescent="0.3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8" thickBot="1" x14ac:dyDescent="0.3">
      <c r="B19" s="457"/>
      <c r="I19" s="725"/>
      <c r="J19" s="725"/>
      <c r="K19" s="509"/>
      <c r="L19" s="521"/>
    </row>
    <row r="20" spans="2:16" x14ac:dyDescent="0.25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6.4" x14ac:dyDescent="0.2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5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6.4" x14ac:dyDescent="0.2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5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5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5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5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5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5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5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5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8" thickBot="1" x14ac:dyDescent="0.3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8" thickBot="1" x14ac:dyDescent="0.3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8" thickBot="1" x14ac:dyDescent="0.3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5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5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5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5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5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5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5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8" thickBot="1" x14ac:dyDescent="0.3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5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5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5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5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5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5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8" thickBot="1" x14ac:dyDescent="0.3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8" thickBot="1" x14ac:dyDescent="0.3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8" thickBot="1" x14ac:dyDescent="0.3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8" thickBot="1" x14ac:dyDescent="0.3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8" thickBot="1" x14ac:dyDescent="0.3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5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3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 x14ac:dyDescent="0.3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8" thickBot="1" x14ac:dyDescent="0.3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8" thickBot="1" x14ac:dyDescent="0.3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ColWidth="9.109375" defaultRowHeight="13.2" x14ac:dyDescent="0.25"/>
  <cols>
    <col min="1" max="1" width="4" style="483" customWidth="1"/>
    <col min="2" max="2" width="19.5546875" style="544" customWidth="1"/>
    <col min="3" max="3" width="12" style="483" customWidth="1"/>
    <col min="4" max="5" width="4.44140625" style="483" customWidth="1"/>
    <col min="6" max="6" width="5.88671875" style="483" customWidth="1"/>
    <col min="7" max="7" width="24.6640625" style="483" customWidth="1"/>
    <col min="8" max="8" width="3.6640625" style="483" hidden="1" customWidth="1"/>
    <col min="9" max="9" width="35.88671875" style="545" customWidth="1"/>
    <col min="10" max="10" width="15.5546875" style="545" customWidth="1"/>
    <col min="11" max="11" width="20.5546875" style="544" customWidth="1"/>
    <col min="12" max="12" width="18.44140625" style="483" bestFit="1" customWidth="1"/>
    <col min="13" max="15" width="9.109375" style="483"/>
    <col min="16" max="16" width="12.109375" style="483" bestFit="1" customWidth="1"/>
    <col min="17" max="16384" width="9.109375" style="483"/>
  </cols>
  <sheetData>
    <row r="1" spans="1:13" ht="27.75" customHeight="1" thickBot="1" x14ac:dyDescent="0.3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8" thickBot="1" x14ac:dyDescent="0.3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5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8" thickBot="1" x14ac:dyDescent="0.3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8" thickBot="1" x14ac:dyDescent="0.3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5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5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8" thickBot="1" x14ac:dyDescent="0.3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7" thickBot="1" x14ac:dyDescent="0.3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8" thickBot="1" x14ac:dyDescent="0.3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3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8" thickBot="1" x14ac:dyDescent="0.3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3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8" thickBot="1" x14ac:dyDescent="0.3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7" thickBot="1" x14ac:dyDescent="0.3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8" thickBot="1" x14ac:dyDescent="0.3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3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8" thickBot="1" x14ac:dyDescent="0.3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8" thickBot="1" x14ac:dyDescent="0.3">
      <c r="B19" s="457"/>
      <c r="I19" s="725"/>
      <c r="J19" s="725"/>
      <c r="K19" s="509"/>
      <c r="L19" s="521"/>
    </row>
    <row r="20" spans="2:16" x14ac:dyDescent="0.25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6.4" x14ac:dyDescent="0.2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5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6.4" x14ac:dyDescent="0.2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5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5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5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5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5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5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5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5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8" thickBot="1" x14ac:dyDescent="0.3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8" thickBot="1" x14ac:dyDescent="0.3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8" thickBot="1" x14ac:dyDescent="0.3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5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5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5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5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5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5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5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8" thickBot="1" x14ac:dyDescent="0.3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5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5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5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5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5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5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8" thickBot="1" x14ac:dyDescent="0.3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8" thickBot="1" x14ac:dyDescent="0.3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8" thickBot="1" x14ac:dyDescent="0.3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8" thickBot="1" x14ac:dyDescent="0.3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8" thickBot="1" x14ac:dyDescent="0.3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5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3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 x14ac:dyDescent="0.3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8" thickBot="1" x14ac:dyDescent="0.3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8" thickBot="1" x14ac:dyDescent="0.3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ColWidth="9.109375" defaultRowHeight="13.2" x14ac:dyDescent="0.25"/>
  <cols>
    <col min="1" max="1" width="4" style="483" customWidth="1"/>
    <col min="2" max="2" width="19.5546875" style="544" customWidth="1"/>
    <col min="3" max="3" width="12" style="483" customWidth="1"/>
    <col min="4" max="5" width="4.44140625" style="483" customWidth="1"/>
    <col min="6" max="6" width="5.88671875" style="483" customWidth="1"/>
    <col min="7" max="7" width="24.6640625" style="483" customWidth="1"/>
    <col min="8" max="8" width="3.6640625" style="483" hidden="1" customWidth="1"/>
    <col min="9" max="9" width="35.88671875" style="545" customWidth="1"/>
    <col min="10" max="10" width="15.5546875" style="545" customWidth="1"/>
    <col min="11" max="11" width="20.5546875" style="544" customWidth="1"/>
    <col min="12" max="12" width="18.44140625" style="483" bestFit="1" customWidth="1"/>
    <col min="13" max="15" width="9.109375" style="483"/>
    <col min="16" max="16" width="12.109375" style="483" bestFit="1" customWidth="1"/>
    <col min="17" max="16384" width="9.109375" style="483"/>
  </cols>
  <sheetData>
    <row r="1" spans="1:13" ht="27.75" customHeight="1" thickBot="1" x14ac:dyDescent="0.3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8" thickBot="1" x14ac:dyDescent="0.3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5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8" thickBot="1" x14ac:dyDescent="0.3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8" thickBot="1" x14ac:dyDescent="0.3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5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5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8" thickBot="1" x14ac:dyDescent="0.3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7" thickBot="1" x14ac:dyDescent="0.3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8" thickBot="1" x14ac:dyDescent="0.3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3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8" thickBot="1" x14ac:dyDescent="0.3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3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8" thickBot="1" x14ac:dyDescent="0.3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7" thickBot="1" x14ac:dyDescent="0.3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8" thickBot="1" x14ac:dyDescent="0.3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3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8" thickBot="1" x14ac:dyDescent="0.3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8" thickBot="1" x14ac:dyDescent="0.3">
      <c r="B19" s="457"/>
      <c r="I19" s="699"/>
      <c r="J19" s="699"/>
      <c r="K19" s="509"/>
      <c r="L19" s="521"/>
    </row>
    <row r="20" spans="2:16" x14ac:dyDescent="0.25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6.4" x14ac:dyDescent="0.2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5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6.4" x14ac:dyDescent="0.2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5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5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5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5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5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5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5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5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8" thickBot="1" x14ac:dyDescent="0.3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8" thickBot="1" x14ac:dyDescent="0.3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8" thickBot="1" x14ac:dyDescent="0.3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5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5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5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5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5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5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5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8" thickBot="1" x14ac:dyDescent="0.3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5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5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5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5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5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5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8" thickBot="1" x14ac:dyDescent="0.3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8" thickBot="1" x14ac:dyDescent="0.3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8" thickBot="1" x14ac:dyDescent="0.3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8" thickBot="1" x14ac:dyDescent="0.3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8" thickBot="1" x14ac:dyDescent="0.3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5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3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3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8" thickBot="1" x14ac:dyDescent="0.3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8" thickBot="1" x14ac:dyDescent="0.3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Trish Lucz</cp:lastModifiedBy>
  <cp:lastPrinted>2012-09-25T16:12:10Z</cp:lastPrinted>
  <dcterms:created xsi:type="dcterms:W3CDTF">1996-10-14T23:33:28Z</dcterms:created>
  <dcterms:modified xsi:type="dcterms:W3CDTF">2015-06-08T18:19:33Z</dcterms:modified>
</cp:coreProperties>
</file>