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#1'!$A$1:$V$36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<sst xmlns="http://schemas.openxmlformats.org/spreadsheetml/2006/main" count="3072" uniqueCount="710">
  <si>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</si>
  <si>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</si>
  <si>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</si>
  <si>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</si>
  <si>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</si>
  <si>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</si>
  <si>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</si>
  <si>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</si>
  <si>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</si>
  <si>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</si>
  <si>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</si>
  <si>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</si>
  <si>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</si>
  <si>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</si>
  <si>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</si>
  <si>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</si>
  <si>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</si>
  <si>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</si>
  <si>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</si>
  <si>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</si>
  <si>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</si>
  <si>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</si>
  <si>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</si>
  <si>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</si>
  <si>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</si>
  <si>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</si>
  <si>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</si>
  <si>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</si>
  <si>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</si>
  <si>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</si>
  <si>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</si>
  <si>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</si>
  <si>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</si>
  <si>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</si>
  <si>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</si>
  <si>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</si>
  <si>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</si>
  <si>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</si>
  <si>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</si>
  <si>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</si>
  <si>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</si>
  <si>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</si>
  <si>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</si>
  <si>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</si>
  <si>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</si>
  <si>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</si>
  <si>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</si>
  <si>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</si>
  <si>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</si>
  <si>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</si>
  <si>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</si>
  <si>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</si>
  <si>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</si>
  <si>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</si>
  <si>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</si>
  <si>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</si>
  <si>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</si>
  <si>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</si>
  <si>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</si>
  <si>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</si>
  <si>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</si>
  <si>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</si>
  <si>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</si>
  <si>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</si>
  <si>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</si>
  <si>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</si>
  <si>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</si>
  <si>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</si>
  <si>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</si>
  <si>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</si>
  <si>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</si>
  <si>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</si>
  <si>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</si>
  <si>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</si>
  <si>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</si>
  <si>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</si>
  <si>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</si>
  <si>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</si>
  <si>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</si>
  <si>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</si>
  <si>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</si>
  <si>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</si>
  <si>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</si>
  <si>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</si>
  <si>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</si>
  <si>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</si>
  <si>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</si>
  <si>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</si>
  <si>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</si>
  <si>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</si>
  <si>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</si>
  <si>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</si>
  <si>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</si>
  <si>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</si>
  <si>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</si>
  <si>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</si>
  <si>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</si>
  <si>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</si>
  <si>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</si>
  <si>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</si>
  <si>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</si>
  <si>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</si>
  <si>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</si>
  <si>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</si>
  <si>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</si>
  <si>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</si>
  <si>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</si>
  <si>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</si>
  <si>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</si>
  <si>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</si>
  <si>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</si>
  <si>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</si>
  <si>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</si>
  <si>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</si>
  <si>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</si>
  <si>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</si>
  <si>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</si>
  <si>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</si>
  <si>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</si>
  <si>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</si>
  <si>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</si>
  <si>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</si>
  <si>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</si>
  <si>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</si>
  <si>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</si>
  <si>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</si>
  <si>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</si>
  <si>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</si>
  <si>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</si>
  <si>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</si>
  <si>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</si>
  <si>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</si>
  <si>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</si>
  <si>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</si>
  <si>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</si>
  <si>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</si>
  <si>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</si>
  <si>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</si>
  <si>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</si>
  <si>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</si>
  <si>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</si>
  <si>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</si>
  <si>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</si>
  <si>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</si>
  <si>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</si>
  <si>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</si>
  <si>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</si>
  <si>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</si>
  <si>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</si>
  <si>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</si>
  <si>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</si>
  <si>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</si>
  <si>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</si>
  <si>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</si>
  <si>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</si>
  <si>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</si>
  <si>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</si>
  <si>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</si>
  <si>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</si>
  <si>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</si>
  <si>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</si>
  <si>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</si>
  <si>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</si>
  <si>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</si>
  <si>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</si>
  <si>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</si>
  <si>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</si>
  <si>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</si>
  <si>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</si>
  <si>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</si>
  <si>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</si>
  <si>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</si>
  <si>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</si>
  <si>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</si>
  <si>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</si>
  <si>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</si>
  <si>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</si>
  <si>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</si>
  <si>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</si>
  <si>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</si>
  <si>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</si>
  <si>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</si>
  <si>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</si>
  <si>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</si>
  <si>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</si>
  <si>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</si>
  <si>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</si>
  <si>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</si>
  <si>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</si>
  <si>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</si>
  <si>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</si>
  <si>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</si>
  <si>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</si>
  <si>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</si>
  <si>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</si>
  <si>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</si>
  <si>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</si>
  <si>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</si>
  <si>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</si>
  <si>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</si>
  <si>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</si>
  <si>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</si>
  <si>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</si>
  <si>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</si>
  <si>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</si>
  <si>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</si>
  <si>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</si>
  <si>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</si>
  <si>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</si>
  <si>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</si>
  <si>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</si>
  <si>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</si>
  <si>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</si>
  <si>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</si>
  <si>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</si>
  <si>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</si>
  <si>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</si>
  <si>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</si>
  <si>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</si>
  <si>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</si>
  <si>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</si>
  <si>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</si>
  <si>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</si>
  <si>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</si>
  <si>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</si>
  <si>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</si>
  <si>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</si>
  <si>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</si>
  <si>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</si>
  <si>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</si>
  <si>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</si>
  <si>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</si>
  <si>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</si>
  <si>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</si>
  <si>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</si>
  <si>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</si>
  <si>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</si>
  <si>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</si>
  <si>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</si>
  <si>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</si>
  <si>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</si>
  <si>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</si>
  <si>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</si>
  <si>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</si>
  <si>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</si>
  <si>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</si>
  <si>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</si>
  <si>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</si>
  <si>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</si>
  <si>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</si>
  <si>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</si>
  <si>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</si>
  <si>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</si>
  <si>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</si>
  <si>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</si>
  <si>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</si>
  <si>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</si>
  <si>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</si>
  <si>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</si>
  <si>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</si>
  <si>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</si>
  <si>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</si>
  <si>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</si>
  <si>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</si>
  <si>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</si>
  <si>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</si>
  <si>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</si>
  <si>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</si>
  <si>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</si>
  <si>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</si>
  <si>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</si>
  <si>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</si>
  <si>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</si>
  <si>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</si>
  <si>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</si>
  <si>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</si>
  <si>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</si>
  <si>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</si>
  <si>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</si>
  <si>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</si>
  <si>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</si>
  <si>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</si>
  <si>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</si>
  <si>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</si>
  <si>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</si>
  <si>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</si>
  <si>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</si>
  <si>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</si>
  <si>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</si>
  <si>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</si>
  <si>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</si>
  <si>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</si>
  <si>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</si>
  <si>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</si>
  <si>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</si>
  <si>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</si>
  <si>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</si>
  <si>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</si>
  <si>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</si>
  <si>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</si>
  <si>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</si>
  <si>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</si>
  <si>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</si>
  <si>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</si>
  <si>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</si>
  <si>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</si>
  <si>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</si>
  <si>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</si>
  <si>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</si>
  <si>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</si>
  <si>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</si>
  <si>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</si>
  <si>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</si>
  <si>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</si>
  <si>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</si>
  <si>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</si>
  <si>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</si>
  <si>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</si>
  <si>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</si>
  <si>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</si>
  <si>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</si>
  <si>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</si>
  <si>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</si>
  <si>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</si>
  <si>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</si>
  <si>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</si>
  <si>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</si>
  <si>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</si>
  <si>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</si>
  <si>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</si>
  <si>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</si>
  <si>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</si>
  <si>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</si>
  <si>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</si>
  <si>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</si>
  <si>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</si>
  <si>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</si>
  <si>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</si>
  <si>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</si>
  <si>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</si>
  <si>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</si>
  <si>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</si>
  <si>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</si>
  <si>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</si>
  <si>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</si>
  <si>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</si>
  <si>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</si>
  <si>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</si>
  <si>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</si>
  <si>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</si>
  <si>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</si>
  <si>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</si>
  <si>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</si>
  <si>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</si>
  <si>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</si>
  <si>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</si>
  <si>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</si>
  <si>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</si>
  <si>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</si>
  <si>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</si>
  <si>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</si>
  <si>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</si>
  <si>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</si>
  <si>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</si>
  <si>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</si>
  <si>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</si>
  <si>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</si>
  <si>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</si>
  <si>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</si>
  <si>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</si>
  <si>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</si>
  <si>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</si>
  <si>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</si>
  <si>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</si>
  <si>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</si>
  <si>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</si>
  <si>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</si>
  <si>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</si>
  <si>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</si>
  <si>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</si>
  <si>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</si>
  <si>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</si>
  <si>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</si>
  <si>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</si>
  <si>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</si>
  <si>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</si>
  <si>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</si>
  <si>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</si>
  <si>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</si>
  <si>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</si>
  <si>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</si>
  <si>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</si>
  <si>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</si>
  <si>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</si>
  <si>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</si>
  <si>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</si>
  <si>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</si>
  <si>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</si>
  <si>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</si>
  <si>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</si>
  <si>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</si>
  <si>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</si>
  <si>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</si>
  <si>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</si>
  <si>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</si>
  <si>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</si>
  <si>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</si>
  <si>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</si>
  <si>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</si>
  <si>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</si>
  <si>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</si>
  <si>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</si>
  <si>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</si>
  <si>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</si>
  <si>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</si>
  <si>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</si>
  <si>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</si>
  <si>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</si>
  <si>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</si>
  <si>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</si>
  <si>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</si>
  <si>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</si>
  <si>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</si>
  <si>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</si>
  <si>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</si>
  <si>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</si>
  <si>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</si>
  <si>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</si>
  <si>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</si>
  <si>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</si>
  <si>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</si>
  <si>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</si>
  <si>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</si>
  <si>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</si>
  <si>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</si>
  <si>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</si>
  <si>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</si>
  <si>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</si>
  <si>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</si>
  <si>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</si>
  <si>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</si>
  <si>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</si>
  <si>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</si>
  <si>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</si>
  <si>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</si>
  <si>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</si>
  <si>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</si>
  <si>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</si>
  <si>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</si>
  <si>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</si>
  <si>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</si>
  <si>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</si>
  <si>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</si>
  <si>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</si>
  <si>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</si>
  <si>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</si>
  <si>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</si>
  <si>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</si>
  <si>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</si>
  <si>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</si>
  <si>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</si>
  <si>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</si>
  <si>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</si>
  <si>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</si>
  <si>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</si>
  <si>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</si>
  <si>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</si>
  <si>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</si>
  <si>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</si>
  <si>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</si>
  <si>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</si>
  <si>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</si>
  <si>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</si>
  <si>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</si>
  <si>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</si>
  <si>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</si>
  <si>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</si>
  <si>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</si>
  <si>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</si>
  <si>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</si>
  <si>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</si>
  <si>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</si>
  <si>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</si>
  <si>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</si>
  <si>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</si>
  <si>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</si>
  <si>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</si>
  <si>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</si>
  <si>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</si>
  <si>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</si>
  <si>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</si>
  <si>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</si>
  <si>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</si>
  <si>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</si>
  <si>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</si>
  <si>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</si>
  <si>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</si>
  <si>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</si>
  <si>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</si>
  <si>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</si>
  <si>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</si>
  <si>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</si>
  <si>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</si>
  <si>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</si>
  <si>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</si>
  <si>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</si>
  <si>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</si>
  <si>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</si>
  <si>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</si>
  <si>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</si>
  <si>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</si>
  <si>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</si>
  <si>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</si>
  <si>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</si>
  <si>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</si>
  <si>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</si>
  <si>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</si>
  <si>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</si>
  <si>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</si>
  <si>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</si>
  <si>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</si>
  <si>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</si>
  <si>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</si>
  <si>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</si>
  <si>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</si>
  <si>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</si>
  <si>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</si>
  <si>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</si>
  <si>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</si>
  <si>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</si>
  <si>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</si>
  <si>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</si>
  <si>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</si>
  <si>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</si>
  <si>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</si>
  <si>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</si>
  <si>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</si>
  <si>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</si>
  <si>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</si>
  <si>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</si>
  <si>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</si>
  <si>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</si>
  <si>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</si>
  <si>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</si>
  <si>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</si>
  <si>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</si>
  <si>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</si>
  <si>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</si>
  <si>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</si>
  <si>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</si>
  <si>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</si>
  <si>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</si>
  <si>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</si>
  <si>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</si>
  <si>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</si>
  <si>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</si>
  <si>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</si>
  <si>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</si>
  <si>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</si>
  <si>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</si>
  <si>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</si>
  <si>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</si>
  <si>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</si>
  <si>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</si>
  <si>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</si>
  <si>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</si>
  <si>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</si>
  <si>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</si>
  <si>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</si>
  <si>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</si>
  <si>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</si>
  <si>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</si>
  <si>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</si>
  <si>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</si>
  <si>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</si>
  <si>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</si>
  <si>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</si>
  <si>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</si>
  <si>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</si>
  <si>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</si>
  <si>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</si>
  <si>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</si>
  <si>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</si>
  <si>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</si>
  <si>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</si>
  <si>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</si>
  <si>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</si>
  <si>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</si>
  <si>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</si>
  <si>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</si>
  <si>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</si>
  <si>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</si>
  <si>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</si>
  <si>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</si>
  <si>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</si>
  <si>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</si>
  <si>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</si>
  <si>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</si>
  <si>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</si>
  <si>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</si>
  <si>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</si>
  <si>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</si>
  <si>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</si>
  <si>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</si>
  <si>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</si>
  <si>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</si>
  <si>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</si>
  <si>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</si>
  <si>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</si>
  <si>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</si>
  <si>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</si>
  <si>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</si>
  <si>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</si>
  <si>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</si>
  <si>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</si>
  <si>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</si>
  <si>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</si>
  <si>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</si>
  <si>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</si>
  <si>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</si>
  <si>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</si>
  <si>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</si>
  <si>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</si>
  <si>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</si>
  <si>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</si>
  <si>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</si>
  <si>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</si>
  <si>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</si>
  <si>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</si>
  <si>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</si>
  <si>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</si>
  <si>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</si>
  <si>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</si>
  <si>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</si>
  <si>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</si>
  <si>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</si>
  <si>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</si>
  <si>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</si>
  <si>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</si>
  <si>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</si>
  <si>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</si>
  <si>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</si>
  <si>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</si>
  <si>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</si>
  <si>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</si>
  <si>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</si>
  <si>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</si>
  <si>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</si>
  <si>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</si>
  <si>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</si>
  <si>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</si>
  <si>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</si>
  <si>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</si>
  <si>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</si>
  <si>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</si>
  <si>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</si>
  <si>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</si>
  <si>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</si>
  <si>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</si>
  <si>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</si>
  <si>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</si>
  <si>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</si>
  <si>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</si>
  <si>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</si>
  <si>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</si>
  <si>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</si>
  <si>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</si>
  <si>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</si>
  <si>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</si>
  <si>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</si>
  <si>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</si>
  <si>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</si>
  <si>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</si>
  <si>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</si>
  <si>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</si>
  <si>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</si>
  <si>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</si>
  <si>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</si>
  <si>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</si>
  <si>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</si>
  <si>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</si>
  <si>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</si>
  <si>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</si>
  <si>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</si>
  <si>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</si>
  <si>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</si>
  <si>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</si>
  <si>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</si>
  <si>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</si>
  <si>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</si>
  <si>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</si>
  <si>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</si>
  <si>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</si>
  <si>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</si>
  <si>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</si>
  <si>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</si>
  <si>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</si>
  <si>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</si>
  <si>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</si>
  <si>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</si>
  <si>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</si>
  <si>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</si>
  <si>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</si>
  <si>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</si>
  <si>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</si>
  <si>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</si>
  <si>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</si>
  <si>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106-129-2    L2</t>
  </si>
  <si>
    <t>Mtrl - 1144 Med Carbon</t>
  </si>
  <si>
    <t>106-129-2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</si>
</sst>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74" xfId="0" applyFont="1" applyFill="1" applyBorder="1" applyAlignment="1">
      <alignment horizontal="center" vertical="center" wrapText="1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74" xfId="0" applyFont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89" t="s">
        <v>707</v>
      </c>
      <c r="D5" s="990"/>
      <c r="E5" s="991"/>
      <c r="F5" s="991"/>
      <c r="G5" s="99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106-129-2    L2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1004" t="s">
        <v>21</v>
      </c>
      <c r="B6" s="1005"/>
      <c r="C6" s="1005"/>
      <c r="D6" s="1006"/>
      <c r="E6" s="263"/>
      <c r="F6" s="1004" t="s">
        <v>320</v>
      </c>
      <c r="G6" s="1005"/>
      <c r="H6" s="1005"/>
      <c r="I6" s="100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08" t="s">
        <v>317</v>
      </c>
      <c r="C8" s="984" t="s">
        <v>339</v>
      </c>
      <c r="D8" s="1010" t="s">
        <v>708</v>
      </c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09"/>
      <c r="C9" s="985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09"/>
      <c r="C10" s="985"/>
      <c r="D10" s="101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09"/>
      <c r="C11" s="985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09"/>
      <c r="C12" s="985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09"/>
      <c r="C13" s="985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4" t="s">
        <v>313</v>
      </c>
      <c r="M13" s="995"/>
      <c r="N13" s="253"/>
      <c r="O13" s="789">
        <v>1.62</v>
      </c>
      <c r="P13" s="158"/>
      <c r="Q13" s="993" t="s">
        <v>312</v>
      </c>
      <c r="R13" s="964"/>
      <c r="S13" s="1007">
        <f>+C20</f>
        <v>0.75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09"/>
      <c r="C14" s="985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08" t="s">
        <v>306</v>
      </c>
      <c r="C15" s="984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2" t="s">
        <v>309</v>
      </c>
      <c r="M15" s="963"/>
      <c r="N15" s="252"/>
      <c r="O15" s="790">
        <v>8.5000000000000006E-2</v>
      </c>
      <c r="P15" s="158"/>
      <c r="Q15" s="993" t="s">
        <v>308</v>
      </c>
      <c r="R15" s="964"/>
      <c r="S15" s="789">
        <v>1.782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09"/>
      <c r="C16" s="985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09"/>
      <c r="C17" s="985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202.5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999" t="s">
        <v>304</v>
      </c>
      <c r="R17" s="1000"/>
      <c r="S17" s="255">
        <f>+D23</f>
        <v>18.035490725177304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09"/>
      <c r="C18" s="985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4" t="s">
        <v>303</v>
      </c>
      <c r="M18" s="995"/>
      <c r="N18" s="252"/>
      <c r="O18" s="789">
        <f>SUM(O13:O16)</f>
        <v>1.7350000000000001</v>
      </c>
      <c r="P18" s="158"/>
      <c r="Q18" s="993" t="s">
        <v>302</v>
      </c>
      <c r="R18" s="963"/>
      <c r="S18" s="964"/>
      <c r="T18" s="254">
        <f>144-S15</f>
        <v>142.21799999999999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09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5.9679012345679017E-2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3" t="s">
        <v>299</v>
      </c>
      <c r="R20" s="964"/>
      <c r="S20" s="252">
        <f>IF(ISERROR(T18/O22),"",T18/O22)</f>
        <v>81.158444374696828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1.502957560431442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1.7523500000000001</v>
      </c>
      <c r="P22" s="158"/>
      <c r="Q22" s="993" t="s">
        <v>296</v>
      </c>
      <c r="R22" s="963"/>
      <c r="S22" s="963"/>
      <c r="T22" s="203">
        <f>IF(S20="",,S20 - 1)</f>
        <v>80.158444374696828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18.035490725177304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0.22499801319585572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0"/>
      <c r="B25" s="978" t="s">
        <v>22</v>
      </c>
      <c r="C25" s="978"/>
      <c r="D25" s="97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0"/>
      <c r="B26" s="978"/>
      <c r="C26" s="978"/>
      <c r="D26" s="97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2"/>
      <c r="H27" s="973"/>
      <c r="I27" s="974"/>
      <c r="J27" s="158"/>
      <c r="K27" s="158"/>
      <c r="L27" s="1034" t="s">
        <v>289</v>
      </c>
      <c r="M27" s="1035"/>
      <c r="N27" s="1035"/>
      <c r="O27" s="1035"/>
      <c r="P27" s="1036"/>
      <c r="Q27" s="993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0">
        <v>8</v>
      </c>
      <c r="B28" s="982" t="s">
        <v>676</v>
      </c>
      <c r="C28" s="984" t="s">
        <v>323</v>
      </c>
      <c r="D28" s="987"/>
      <c r="E28" s="157"/>
      <c r="F28" s="307"/>
      <c r="G28" s="975"/>
      <c r="H28" s="976"/>
      <c r="I28" s="977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16</v>
      </c>
      <c r="U28" s="157" t="s">
        <v>698</v>
      </c>
      <c r="V28" s="198"/>
      <c r="W28" s="158"/>
      <c r="X28" s="158"/>
      <c r="Y28" s="158"/>
    </row>
    <row r="29" spans="1:29" ht="15.75" customHeight="1">
      <c r="A29" s="980"/>
      <c r="B29" s="982"/>
      <c r="C29" s="985"/>
      <c r="D29" s="98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225</v>
      </c>
      <c r="U29" s="318"/>
      <c r="V29" s="344"/>
      <c r="W29" s="318"/>
      <c r="X29" s="318"/>
      <c r="Y29" s="223"/>
    </row>
    <row r="30" spans="1:29" ht="15.75" customHeight="1" thickBot="1">
      <c r="A30" s="980"/>
      <c r="B30" s="982"/>
      <c r="C30" s="985"/>
      <c r="D30" s="98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709</v>
      </c>
      <c r="N30" s="1045"/>
      <c r="O30" s="921">
        <v>7.1620000000000003E-2</v>
      </c>
      <c r="P30" s="158"/>
      <c r="Q30" s="320" t="s">
        <v>287</v>
      </c>
      <c r="R30" s="321"/>
      <c r="S30" s="319"/>
      <c r="T30" s="234">
        <f>IF(ISERROR(T29*0.9),"",T29*0.9)</f>
        <v>202.5</v>
      </c>
      <c r="U30" s="158"/>
      <c r="V30" s="198"/>
      <c r="W30" s="158"/>
      <c r="X30" s="318"/>
      <c r="Y30" s="223"/>
    </row>
    <row r="31" spans="1:29" ht="15.75" customHeight="1" thickBot="1">
      <c r="A31" s="980"/>
      <c r="B31" s="982"/>
      <c r="C31" s="985"/>
      <c r="D31" s="98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0"/>
      <c r="B32" s="982"/>
      <c r="C32" s="985"/>
      <c r="D32" s="98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0.1533780131958557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0"/>
      <c r="B33" s="982"/>
      <c r="C33" s="985"/>
      <c r="D33" s="98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0"/>
      <c r="B34" s="982"/>
      <c r="C34" s="985"/>
      <c r="D34" s="987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0"/>
      <c r="B35" s="982"/>
      <c r="C35" s="985"/>
      <c r="D35" s="987"/>
      <c r="E35" s="157"/>
      <c r="F35" s="307"/>
      <c r="G35" s="334"/>
      <c r="H35" s="335"/>
      <c r="I35" s="340"/>
      <c r="J35" s="158"/>
      <c r="K35" s="158"/>
      <c r="L35" s="1021" t="s">
        <v>683</v>
      </c>
      <c r="M35" s="1022"/>
      <c r="N35" s="1022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1"/>
      <c r="B36" s="983"/>
      <c r="C36" s="986"/>
      <c r="D36" s="98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3"/>
      <c r="S36" s="964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5" t="s">
        <v>706</v>
      </c>
      <c r="M37" s="1027" t="s">
        <v>704</v>
      </c>
      <c r="N37" s="102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6"/>
      <c r="M38" s="1027" t="s">
        <v>705</v>
      </c>
      <c r="N38" s="102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3" t="s">
        <v>701</v>
      </c>
      <c r="T39" s="1024"/>
      <c r="U39" s="102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3" t="s">
        <v>269</v>
      </c>
      <c r="R44" s="964"/>
      <c r="S44" s="215">
        <f>T22*O44</f>
        <v>480.95066624818094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1.782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81.158444374696828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80.158444374696828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10.976280321915004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149.70350402393754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164.64420482872507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0.22499801319585572</v>
      </c>
      <c r="E49" s="157"/>
      <c r="F49" s="443">
        <v>57</v>
      </c>
      <c r="G49" s="171" t="s">
        <v>254</v>
      </c>
      <c r="H49" s="281"/>
      <c r="I49" s="207"/>
      <c r="K49" s="158"/>
      <c r="L49" s="1018" t="s">
        <v>686</v>
      </c>
      <c r="M49" s="1019"/>
      <c r="N49" s="1019"/>
      <c r="O49" s="1019"/>
      <c r="P49" s="1019"/>
      <c r="Q49" s="1019"/>
      <c r="R49" s="102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0.472495827711297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4" t="s">
        <v>687</v>
      </c>
      <c r="M50" s="995"/>
      <c r="N50" s="995"/>
      <c r="O50" s="995"/>
      <c r="P50" s="995"/>
      <c r="Q50" s="995"/>
      <c r="R50" s="995"/>
      <c r="S50" s="964"/>
      <c r="T50" s="158"/>
      <c r="U50" s="210">
        <f>480 - U48</f>
        <v>315.35579517127496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4" t="s">
        <v>245</v>
      </c>
      <c r="G51" s="1005"/>
      <c r="H51" s="1005"/>
      <c r="I51" s="1006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3784.2695420552996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473.03369275691244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0.38587159263089255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1013">
        <f>U52</f>
        <v>473.03369275691244</v>
      </c>
      <c r="Q54" s="1014"/>
      <c r="R54" s="965" t="s">
        <v>702</v>
      </c>
      <c r="S54" s="323" t="s">
        <v>247</v>
      </c>
      <c r="T54" s="324"/>
      <c r="U54" s="324"/>
      <c r="V54" s="347">
        <f>O24</f>
        <v>0.22499801319585572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5.9679012345679017E-2</v>
      </c>
      <c r="L56" s="957" t="s">
        <v>244</v>
      </c>
      <c r="M56" s="958"/>
      <c r="N56" s="958"/>
      <c r="O56" s="959"/>
      <c r="P56" s="960">
        <f>T30</f>
        <v>202.5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0.15749860923709899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8.6624235080404455E-2</v>
      </c>
      <c r="E62" s="146"/>
      <c r="F62" s="304">
        <v>68</v>
      </c>
      <c r="G62" s="180" t="s">
        <v>231</v>
      </c>
      <c r="H62" s="182"/>
      <c r="I62" s="181">
        <f>SUM(I53:I61)</f>
        <v>0.46514646587108854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2.7029579334668104E-2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0.38587159263089255</v>
      </c>
      <c r="E64" s="146"/>
      <c r="F64" s="165">
        <v>70</v>
      </c>
      <c r="G64" s="167" t="s">
        <v>352</v>
      </c>
      <c r="H64" s="166"/>
      <c r="I64" s="162">
        <f>+I63+I62</f>
        <v>0.49217604520575664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76" fitToHeight="2" orientation="landscape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5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59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5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5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5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5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5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5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5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59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60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0.40048697724627719</v>
      </c>
      <c r="F23" s="120">
        <f>E23</f>
        <v>0.40048697724627719</v>
      </c>
    </row>
    <row r="24" spans="2:28">
      <c r="B24" s="115" t="s">
        <v>44</v>
      </c>
      <c r="C24" s="108"/>
      <c r="D24" s="111"/>
      <c r="E24" s="111">
        <f>Assembly!H96</f>
        <v>6.2859486824809546E-2</v>
      </c>
      <c r="F24" s="120">
        <f>E24</f>
        <v>6.2859486824809546E-2</v>
      </c>
    </row>
    <row r="25" spans="2:28">
      <c r="B25" s="121" t="s">
        <v>40</v>
      </c>
      <c r="C25" s="108"/>
      <c r="D25" s="361"/>
      <c r="E25" s="122">
        <f>Assembly!H97</f>
        <v>2.8829581134669904E-2</v>
      </c>
      <c r="F25" s="123">
        <f>E25-Assembly!H85-Assembly!H86-Assembly!H88-Assembly!H89-'Machined Part #1'!I54-'Machined Part #1'!I58-'Pacific Quote #2'!I50-'Pacific Quote #2'!I54-'Pacific Quote #3'!I50-'Pacific Quote #3'!I54</f>
        <v>2.7029579334668104E-2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-0.49217604520575658</v>
      </c>
      <c r="F26" s="120">
        <f>F22-F23-F24-F25</f>
        <v>-0.4903760434057548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-0.49217604520575658</v>
      </c>
      <c r="F28" s="120">
        <f>F26-F27</f>
        <v>-0.4903760434057548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0.40048697724627719</v>
      </c>
      <c r="F34" s="395">
        <f>'Machined Part #1'!I55+'Machined Part #1'!I56+'Machined Part #1'!I57</f>
        <v>6.2859486824809546E-2</v>
      </c>
      <c r="G34" s="468">
        <f>'Machined Part #1'!I63+'Machined Part #1'!I54+'Machined Part #1'!I58</f>
        <v>2.8829581134669904E-2</v>
      </c>
      <c r="H34" s="327">
        <f>'Machined Part #1'!I64</f>
        <v>0.49217604520575664</v>
      </c>
      <c r="I34" s="327"/>
      <c r="J34" s="844">
        <f t="shared" ref="J34:J43" si="1">$H34</f>
        <v>0.49217604520575664</v>
      </c>
      <c r="K34" s="812"/>
      <c r="L34" s="327"/>
      <c r="M34" s="327">
        <f t="shared" ref="M34:M43" si="2">$H34</f>
        <v>0.49217604520575664</v>
      </c>
      <c r="N34" s="812"/>
      <c r="O34" s="327"/>
      <c r="P34" s="327">
        <f t="shared" ref="P34:P43" si="3">$H34</f>
        <v>0.49217604520575664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0.49217604520575664</v>
      </c>
      <c r="I44" s="467"/>
      <c r="J44" s="847">
        <f>SUM(J34:J43)</f>
        <v>0.49217604520575664</v>
      </c>
      <c r="K44" s="814"/>
      <c r="L44" s="467"/>
      <c r="M44" s="467">
        <f>SUM(M34:M43)</f>
        <v>0.49217604520575664</v>
      </c>
      <c r="N44" s="814"/>
      <c r="O44" s="467"/>
      <c r="P44" s="467">
        <f>SUM(P34:P43)</f>
        <v>0.49217604520575664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0.40048697724627719</v>
      </c>
      <c r="I95" s="478"/>
      <c r="J95" s="862">
        <f>J65+SUM(F46:F55)+SUM(F34:F43)+J32</f>
        <v>6.2859486824809546E-2</v>
      </c>
      <c r="K95" s="817"/>
      <c r="L95" s="478"/>
      <c r="M95" s="478">
        <f>M65+SUM(G46:G55)+SUM(G34:G43)+M32</f>
        <v>2.8829581134669904E-2</v>
      </c>
      <c r="N95" s="817"/>
      <c r="O95" s="478"/>
      <c r="P95" s="478">
        <f>P65+SUM(H46:H55)+SUM(H34:H43)+P32</f>
        <v>0.49217604520575664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6.2859486824809546E-2</v>
      </c>
      <c r="I96" s="397"/>
      <c r="J96" s="863">
        <f>J80+SUM(G46:G55)+SUM(G34:G43)</f>
        <v>2.8829581134669904E-2</v>
      </c>
      <c r="K96" s="823"/>
      <c r="L96" s="397"/>
      <c r="M96" s="397">
        <f>M80+SUM(H46:H55)+SUM(H34:H43)</f>
        <v>0.49217604520575664</v>
      </c>
      <c r="N96" s="823"/>
      <c r="O96" s="397"/>
      <c r="P96" s="397">
        <f>P80+SUM(J46:J55)+SUM(J34:J43)</f>
        <v>0.49217604520575664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2.8829581134669904E-2</v>
      </c>
      <c r="I97" s="326"/>
      <c r="J97" s="864">
        <f>J81+SUM(H46:H55)+SUM(H34:H43)+J91</f>
        <v>0.49217604520575664</v>
      </c>
      <c r="K97" s="816"/>
      <c r="L97" s="326"/>
      <c r="M97" s="326">
        <f>M81+SUM(J46:J55)+SUM(J34:J43)+M91</f>
        <v>0.49217604520575664</v>
      </c>
      <c r="N97" s="816"/>
      <c r="O97" s="326"/>
      <c r="P97" s="326">
        <f>P81+SUM(M46:M55)+SUM(M34:M43)+P91</f>
        <v>0.49217604520575664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0.49217604520575658</v>
      </c>
      <c r="I99" s="360"/>
      <c r="J99" s="866">
        <f>SUM(J95:J98)</f>
        <v>0.58386511316523615</v>
      </c>
      <c r="K99" s="818"/>
      <c r="L99" s="360"/>
      <c r="M99" s="360">
        <f>SUM(M95:M98)</f>
        <v>1.0131816715461832</v>
      </c>
      <c r="N99" s="818"/>
      <c r="O99" s="360"/>
      <c r="P99" s="360">
        <f>SUM(P95:P98)</f>
        <v>1.4765281356172699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2014-06-13T19:59:07Z</cp:lastPrinted>
  <dcterms:created xsi:type="dcterms:W3CDTF">1996-10-14T23:33:28Z</dcterms:created>
  <dcterms:modified xsi:type="dcterms:W3CDTF">2014-06-23T19:54:00Z</dcterms:modified>
</cp:coreProperties>
</file>