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<sst xmlns="http://schemas.openxmlformats.org/spreadsheetml/2006/main" count="3072" uniqueCount="710">
  <si>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</si>
  <si>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</si>
  <si>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</si>
  <si>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</si>
  <si>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</si>
  <si>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</si>
  <si>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</si>
  <si>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</si>
  <si>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</si>
  <si>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</si>
  <si>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</si>
  <si>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</si>
  <si>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</si>
  <si>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</si>
  <si>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</si>
  <si>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</si>
  <si>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</si>
  <si>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</si>
  <si>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</si>
  <si>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</si>
  <si>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</si>
  <si>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</si>
  <si>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</si>
  <si>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</si>
  <si>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</si>
  <si>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</si>
  <si>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</si>
  <si>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</si>
  <si>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</si>
  <si>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</si>
  <si>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</si>
  <si>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</si>
  <si>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</si>
  <si>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</si>
  <si>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</si>
  <si>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</si>
  <si>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</si>
  <si>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</si>
  <si>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</si>
  <si>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</si>
  <si>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</si>
  <si>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</si>
  <si>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</si>
  <si>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</si>
  <si>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</si>
  <si>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</si>
  <si>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</si>
  <si>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</si>
  <si>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</si>
  <si>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</si>
  <si>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</si>
  <si>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</si>
  <si>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</si>
  <si>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</si>
  <si>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</si>
  <si>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</si>
  <si>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</si>
  <si>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</si>
  <si>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</si>
  <si>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</si>
  <si>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</si>
  <si>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</si>
  <si>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</si>
  <si>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</si>
  <si>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</si>
  <si>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</si>
  <si>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</si>
  <si>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</si>
  <si>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</si>
  <si>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</si>
  <si>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</si>
  <si>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</si>
  <si>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</si>
  <si>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</si>
  <si>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</si>
  <si>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</si>
  <si>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</si>
  <si>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</si>
  <si>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</si>
  <si>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</si>
  <si>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</si>
  <si>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</si>
  <si>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</si>
  <si>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</si>
  <si>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</si>
  <si>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</si>
  <si>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</si>
  <si>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</si>
  <si>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</si>
  <si>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</si>
  <si>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</si>
  <si>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</si>
  <si>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</si>
  <si>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</si>
  <si>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</si>
  <si>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</si>
  <si>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</si>
  <si>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</si>
  <si>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</si>
  <si>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</si>
  <si>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</si>
  <si>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</si>
  <si>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</si>
  <si>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</si>
  <si>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</si>
  <si>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</si>
  <si>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</si>
  <si>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</si>
  <si>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</si>
  <si>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</si>
  <si>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</si>
  <si>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</si>
  <si>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</si>
  <si>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</si>
  <si>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</si>
  <si>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</si>
  <si>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</si>
  <si>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</si>
  <si>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</si>
  <si>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</si>
  <si>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</si>
  <si>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</si>
  <si>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</si>
  <si>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</si>
  <si>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</si>
  <si>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</si>
  <si>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</si>
  <si>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</si>
  <si>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</si>
  <si>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</si>
  <si>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</si>
  <si>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</si>
  <si>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</si>
  <si>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</si>
  <si>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</si>
  <si>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</si>
  <si>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</si>
  <si>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</si>
  <si>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</si>
  <si>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</si>
  <si>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</si>
  <si>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</si>
  <si>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</si>
  <si>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</si>
  <si>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</si>
  <si>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</si>
  <si>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</si>
  <si>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</si>
  <si>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</si>
  <si>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</si>
  <si>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</si>
  <si>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</si>
  <si>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</si>
  <si>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</si>
  <si>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</si>
  <si>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</si>
  <si>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</si>
  <si>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</si>
  <si>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</si>
  <si>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</si>
  <si>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</si>
  <si>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</si>
  <si>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</si>
  <si>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</si>
  <si>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</si>
  <si>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</si>
  <si>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</si>
  <si>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</si>
  <si>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</si>
  <si>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</si>
  <si>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</si>
  <si>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</si>
  <si>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</si>
  <si>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</si>
  <si>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</si>
  <si>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</si>
  <si>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</si>
  <si>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</si>
  <si>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</si>
  <si>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</si>
  <si>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</si>
  <si>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</si>
  <si>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</si>
  <si>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</si>
  <si>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</si>
  <si>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</si>
  <si>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</si>
  <si>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</si>
  <si>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</si>
  <si>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</si>
  <si>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</si>
  <si>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</si>
  <si>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</si>
  <si>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</si>
  <si>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</si>
  <si>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</si>
  <si>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</si>
  <si>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</si>
  <si>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</si>
  <si>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</si>
  <si>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</si>
  <si>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</si>
  <si>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</si>
  <si>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</si>
  <si>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</si>
  <si>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</si>
  <si>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</si>
  <si>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</si>
  <si>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</si>
  <si>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</si>
  <si>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</si>
  <si>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</si>
  <si>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</si>
  <si>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</si>
  <si>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</si>
  <si>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</si>
  <si>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</si>
  <si>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</si>
  <si>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</si>
  <si>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</si>
  <si>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</si>
  <si>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</si>
  <si>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</si>
  <si>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</si>
  <si>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</si>
  <si>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</si>
  <si>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</si>
  <si>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</si>
  <si>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</si>
  <si>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</si>
  <si>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</si>
  <si>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</si>
  <si>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</si>
  <si>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</si>
  <si>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</si>
  <si>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</si>
  <si>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</si>
  <si>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</si>
  <si>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</si>
  <si>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</si>
  <si>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</si>
  <si>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</si>
  <si>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</si>
  <si>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</si>
  <si>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</si>
  <si>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</si>
  <si>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</si>
  <si>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</si>
  <si>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</si>
  <si>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</si>
  <si>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</si>
  <si>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</si>
  <si>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</si>
  <si>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</si>
  <si>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</si>
  <si>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</si>
  <si>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</si>
  <si>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</si>
  <si>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</si>
  <si>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</si>
  <si>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</si>
  <si>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</si>
  <si>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</si>
  <si>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</si>
  <si>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</si>
  <si>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</si>
  <si>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</si>
  <si>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</si>
  <si>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</si>
  <si>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</si>
  <si>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</si>
  <si>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</si>
  <si>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</si>
  <si>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</si>
  <si>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</si>
  <si>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</si>
  <si>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</si>
  <si>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</si>
  <si>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</si>
  <si>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</si>
  <si>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</si>
  <si>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</si>
  <si>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</si>
  <si>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</si>
  <si>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</si>
  <si>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</si>
  <si>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</si>
  <si>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</si>
  <si>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</si>
  <si>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</si>
  <si>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</si>
  <si>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</si>
  <si>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</si>
  <si>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</si>
  <si>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</si>
  <si>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</si>
  <si>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</si>
  <si>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</si>
  <si>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</si>
  <si>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</si>
  <si>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</si>
  <si>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</si>
  <si>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</si>
  <si>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</si>
  <si>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</si>
  <si>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</si>
  <si>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</si>
  <si>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</si>
  <si>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</si>
  <si>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</si>
  <si>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</si>
  <si>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</si>
  <si>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</si>
  <si>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</si>
  <si>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</si>
  <si>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</si>
  <si>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</si>
  <si>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</si>
  <si>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</si>
  <si>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</si>
  <si>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</si>
  <si>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</si>
  <si>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</si>
  <si>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</si>
  <si>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</si>
  <si>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</si>
  <si>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</si>
  <si>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</si>
  <si>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</si>
  <si>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</si>
  <si>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</si>
  <si>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</si>
  <si>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</si>
  <si>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</si>
  <si>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</si>
  <si>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</si>
  <si>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</si>
  <si>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</si>
  <si>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</si>
  <si>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</si>
  <si>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</si>
  <si>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</si>
  <si>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</si>
  <si>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</si>
  <si>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</si>
  <si>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</si>
  <si>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</si>
  <si>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</si>
  <si>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</si>
  <si>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</si>
  <si>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</si>
  <si>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</si>
  <si>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</si>
  <si>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</si>
  <si>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</si>
  <si>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</si>
  <si>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</si>
  <si>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</si>
  <si>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</si>
  <si>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</si>
  <si>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</si>
  <si>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</si>
  <si>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</si>
  <si>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</si>
  <si>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</si>
  <si>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</si>
  <si>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</si>
  <si>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</si>
  <si>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</si>
  <si>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</si>
  <si>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</si>
  <si>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</si>
  <si>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</si>
  <si>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</si>
  <si>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</si>
  <si>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</si>
  <si>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</si>
  <si>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</si>
  <si>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</si>
  <si>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</si>
  <si>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</si>
  <si>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</si>
  <si>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</si>
  <si>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</si>
  <si>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</si>
  <si>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</si>
  <si>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</si>
  <si>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</si>
  <si>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</si>
  <si>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</si>
  <si>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</si>
  <si>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</si>
  <si>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</si>
  <si>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</si>
  <si>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</si>
  <si>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</si>
  <si>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</si>
  <si>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</si>
  <si>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</si>
  <si>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</si>
  <si>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</si>
  <si>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</si>
  <si>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</si>
  <si>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</si>
  <si>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</si>
  <si>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</si>
  <si>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</si>
  <si>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</si>
  <si>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</si>
  <si>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</si>
  <si>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</si>
  <si>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</si>
  <si>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</si>
  <si>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</si>
  <si>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</si>
  <si>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</si>
  <si>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</si>
  <si>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</si>
  <si>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</si>
  <si>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</si>
  <si>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</si>
  <si>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</si>
  <si>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</si>
  <si>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</si>
  <si>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</si>
  <si>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</si>
  <si>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</si>
  <si>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</si>
  <si>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</si>
  <si>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</si>
  <si>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</si>
  <si>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</si>
  <si>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</si>
  <si>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</si>
  <si>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</si>
  <si>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</si>
  <si>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</si>
  <si>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</si>
  <si>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</si>
  <si>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</si>
  <si>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</si>
  <si>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</si>
  <si>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</si>
  <si>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</si>
  <si>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</si>
  <si>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</si>
  <si>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</si>
  <si>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</si>
  <si>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</si>
  <si>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</si>
  <si>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</si>
  <si>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</si>
  <si>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</si>
  <si>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</si>
  <si>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</si>
  <si>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</si>
  <si>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</si>
  <si>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</si>
  <si>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</si>
  <si>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</si>
  <si>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</si>
  <si>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</si>
  <si>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</si>
  <si>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</si>
  <si>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</si>
  <si>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</si>
  <si>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</si>
  <si>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</si>
  <si>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</si>
  <si>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</si>
  <si>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</si>
  <si>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</si>
  <si>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</si>
  <si>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</si>
  <si>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</si>
  <si>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</si>
  <si>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</si>
  <si>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</si>
  <si>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</si>
  <si>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</si>
  <si>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</si>
  <si>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</si>
  <si>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</si>
  <si>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</si>
  <si>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</si>
  <si>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</si>
  <si>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</si>
  <si>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</si>
  <si>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</si>
  <si>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</si>
  <si>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</si>
  <si>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</si>
  <si>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</si>
  <si>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</si>
  <si>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</si>
  <si>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</si>
  <si>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</si>
  <si>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</si>
  <si>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</si>
  <si>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</si>
  <si>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</si>
  <si>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</si>
  <si>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</si>
  <si>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</si>
  <si>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</si>
  <si>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</si>
  <si>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</si>
  <si>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</si>
  <si>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</si>
  <si>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</si>
  <si>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</si>
  <si>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</si>
  <si>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</si>
  <si>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</si>
  <si>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</si>
  <si>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</si>
  <si>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</si>
  <si>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</si>
  <si>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</si>
  <si>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</si>
  <si>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</si>
  <si>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</si>
  <si>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</si>
  <si>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</si>
  <si>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</si>
  <si>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</si>
  <si>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</si>
  <si>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</si>
  <si>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</si>
  <si>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</si>
  <si>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</si>
  <si>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</si>
  <si>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</si>
  <si>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</si>
  <si>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</si>
  <si>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</si>
  <si>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</si>
  <si>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</si>
  <si>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</si>
  <si>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</si>
  <si>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</si>
  <si>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</si>
  <si>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</si>
  <si>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</si>
  <si>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</si>
  <si>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</si>
  <si>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</si>
  <si>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</si>
  <si>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</si>
  <si>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</si>
  <si>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</si>
  <si>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</si>
  <si>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</si>
  <si>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</si>
  <si>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</si>
  <si>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</si>
  <si>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</si>
  <si>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</si>
  <si>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</si>
  <si>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</si>
  <si>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</si>
  <si>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</si>
  <si>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</si>
  <si>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</si>
  <si>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</si>
  <si>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</si>
  <si>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</si>
  <si>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</si>
  <si>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</si>
  <si>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</si>
  <si>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</si>
  <si>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</si>
  <si>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</si>
  <si>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</si>
  <si>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</si>
  <si>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</si>
  <si>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</si>
  <si>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</si>
  <si>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</si>
  <si>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</si>
  <si>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</si>
  <si>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</si>
  <si>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</si>
  <si>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</si>
  <si>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</si>
  <si>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</si>
  <si>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</si>
  <si>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</si>
  <si>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</si>
  <si>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</si>
  <si>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</si>
  <si>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</si>
  <si>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</si>
  <si>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</si>
  <si>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</si>
  <si>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</si>
  <si>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</si>
  <si>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</si>
  <si>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</si>
  <si>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</si>
  <si>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</si>
  <si>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</si>
  <si>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</si>
  <si>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</si>
  <si>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</si>
  <si>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</si>
  <si>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</si>
  <si>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</si>
  <si>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</si>
  <si>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</si>
  <si>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</si>
  <si>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</si>
  <si>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</si>
  <si>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</si>
  <si>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</si>
  <si>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</si>
  <si>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</si>
  <si>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</si>
  <si>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</si>
  <si>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</si>
  <si>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</si>
  <si>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</si>
  <si>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</si>
  <si>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</si>
  <si>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</si>
  <si>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</si>
  <si>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</si>
  <si>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</si>
  <si>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</si>
  <si>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</si>
  <si>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</si>
  <si>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</si>
  <si>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</si>
  <si>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</si>
  <si>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</si>
  <si>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</si>
  <si>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</si>
  <si>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</si>
  <si>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</si>
  <si>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</si>
  <si>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</si>
  <si>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</si>
  <si>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</si>
  <si>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</si>
  <si>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</si>
  <si>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</si>
  <si>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</si>
  <si>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</si>
  <si>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</si>
  <si>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</si>
  <si>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</si>
  <si>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</si>
  <si>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</si>
  <si>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</si>
  <si>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</si>
  <si>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</si>
  <si>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</si>
  <si>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</si>
  <si>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</si>
  <si>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</si>
  <si>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</si>
  <si>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</si>
  <si>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</si>
  <si>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</si>
  <si>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</si>
  <si>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</si>
  <si>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</si>
  <si>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</si>
  <si>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</si>
  <si>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</si>
  <si>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</si>
  <si>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</si>
  <si>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</si>
  <si>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</si>
  <si>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</si>
  <si>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</si>
  <si>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</si>
  <si>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</si>
  <si>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</si>
  <si>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</si>
  <si>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</si>
  <si>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</si>
  <si>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</si>
  <si>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</si>
  <si>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</si>
  <si>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</si>
  <si>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</si>
  <si>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</si>
  <si>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</si>
  <si>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</si>
  <si>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</si>
  <si>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</si>
  <si>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</si>
  <si>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</si>
  <si>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</si>
  <si>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</si>
  <si>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</si>
  <si>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</si>
  <si>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</si>
  <si>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</si>
  <si>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</si>
  <si>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</si>
  <si>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</si>
  <si>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</si>
  <si>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</si>
  <si>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</si>
  <si>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</si>
  <si>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</si>
  <si>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106148-2      S3</t>
  </si>
  <si>
    <t>106148-2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</si>
</sst>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2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708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106148-2      S3</v>
      </c>
      <c r="Q5" s="348"/>
      <c r="R5" s="226"/>
      <c r="S5" s="226"/>
      <c r="T5" s="226"/>
      <c r="U5" s="349" t="s">
        <v>16</v>
      </c>
      <c r="V5" s="920">
        <f ca="1" xml:space="preserve"> TODAY()</f>
        <v>41836</v>
      </c>
      <c r="W5" s="158"/>
      <c r="X5" s="158"/>
      <c r="Y5" s="158"/>
    </row>
    <row r="6" spans="1:29" ht="18.75" thickBot="1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2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3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3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3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3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3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9">
        <v>1.26</v>
      </c>
      <c r="P13" s="158"/>
      <c r="Q13" s="1001" t="s">
        <v>312</v>
      </c>
      <c r="R13" s="970"/>
      <c r="S13" s="1018">
        <f>+C20</f>
        <v>0.6875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3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2" t="s">
        <v>305</v>
      </c>
      <c r="D15" s="102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8" t="s">
        <v>309</v>
      </c>
      <c r="M15" s="969"/>
      <c r="N15" s="252"/>
      <c r="O15" s="935">
        <v>6.5000000000000002E-2</v>
      </c>
      <c r="P15" s="158"/>
      <c r="Q15" s="1001" t="s">
        <v>308</v>
      </c>
      <c r="R15" s="970"/>
      <c r="S15" s="789">
        <v>1.3859999999999999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3"/>
      <c r="D16" s="102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3"/>
      <c r="D17" s="1023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7" t="s">
        <v>304</v>
      </c>
      <c r="R17" s="1008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3"/>
      <c r="D18" s="102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9">
        <f>SUM(O13:O16)</f>
        <v>1.355</v>
      </c>
      <c r="P18" s="158"/>
      <c r="Q18" s="1001" t="s">
        <v>302</v>
      </c>
      <c r="R18" s="969"/>
      <c r="S18" s="970"/>
      <c r="T18" s="254">
        <f>144-S15</f>
        <v>142.614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102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1001" t="s">
        <v>299</v>
      </c>
      <c r="R20" s="970"/>
      <c r="S20" s="252">
        <f>IF(ISERROR(T18/O22),"",T18/O22)</f>
        <v>104.20810346717329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1.3685499999999999</v>
      </c>
      <c r="P22" s="158"/>
      <c r="Q22" s="1001" t="s">
        <v>296</v>
      </c>
      <c r="R22" s="969"/>
      <c r="S22" s="969"/>
      <c r="T22" s="203">
        <f>IF(S20="",,S20 - 1)</f>
        <v>103.20810346717329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19">
        <f>IF(ISERROR(S17/T22),,S17/T22)</f>
        <v>0.17533277508189707</v>
      </c>
      <c r="P24" s="243" t="s">
        <v>22</v>
      </c>
      <c r="Q24" s="1027" t="s">
        <v>692</v>
      </c>
      <c r="R24" s="1027"/>
      <c r="S24" s="1027"/>
      <c r="T24" s="1027"/>
      <c r="U24" s="1027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1" t="s">
        <v>289</v>
      </c>
      <c r="M27" s="1032"/>
      <c r="N27" s="1032"/>
      <c r="O27" s="1032"/>
      <c r="P27" s="1033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324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6" t="s">
        <v>288</v>
      </c>
      <c r="R28" s="1037"/>
      <c r="S28" s="1038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2" t="s">
        <v>709</v>
      </c>
      <c r="N30" s="1042"/>
      <c r="O30" s="921">
        <v>5.2359999999999997E-2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0.12297277508189708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1039" t="s">
        <v>685</v>
      </c>
      <c r="H34" s="1040"/>
      <c r="I34" s="104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6" t="s">
        <v>683</v>
      </c>
      <c r="M35" s="1047"/>
      <c r="N35" s="1047"/>
      <c r="O35" s="967"/>
      <c r="P35" s="158"/>
      <c r="Q35" s="968" t="s">
        <v>280</v>
      </c>
      <c r="R35" s="970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50" t="s">
        <v>706</v>
      </c>
      <c r="M37" s="1024" t="s">
        <v>704</v>
      </c>
      <c r="N37" s="102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1"/>
      <c r="M38" s="1024" t="s">
        <v>705</v>
      </c>
      <c r="N38" s="102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8" t="s">
        <v>701</v>
      </c>
      <c r="T39" s="1049"/>
      <c r="U39" s="104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619.24862080303978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1.3859999999999999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104.20810346717329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103.20810346717329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8.3015952018277392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117.43263942307523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124.52392802741609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0.17533277508189707</v>
      </c>
      <c r="E49" s="157"/>
      <c r="F49" s="443">
        <v>57</v>
      </c>
      <c r="G49" s="171" t="s">
        <v>254</v>
      </c>
      <c r="H49" s="281"/>
      <c r="I49" s="207"/>
      <c r="K49" s="158"/>
      <c r="L49" s="1043" t="s">
        <v>686</v>
      </c>
      <c r="M49" s="1044"/>
      <c r="N49" s="1044"/>
      <c r="O49" s="1044"/>
      <c r="P49" s="1044"/>
      <c r="Q49" s="1044"/>
      <c r="R49" s="104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0.36819882767198386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355.4760719725839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4265.7128636710067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8"/>
      <c r="G52" s="1029"/>
      <c r="H52" s="1029"/>
      <c r="I52" s="1030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533.21410795887584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0.30069570926545347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972">
        <f>U52</f>
        <v>533.21410795887584</v>
      </c>
      <c r="Q54" s="973"/>
      <c r="R54" s="971" t="s">
        <v>702</v>
      </c>
      <c r="S54" s="323" t="s">
        <v>247</v>
      </c>
      <c r="T54" s="324"/>
      <c r="U54" s="324"/>
      <c r="V54" s="347">
        <f>O24</f>
        <v>0.17533277508189707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3" t="s">
        <v>244</v>
      </c>
      <c r="M56" s="964"/>
      <c r="N56" s="964"/>
      <c r="O56" s="965"/>
      <c r="P56" s="966">
        <f>T30</f>
        <v>324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0.12273294255732795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6.750311840653038E-2</v>
      </c>
      <c r="E62" s="146"/>
      <c r="F62" s="304">
        <v>68</v>
      </c>
      <c r="G62" s="180" t="s">
        <v>231</v>
      </c>
      <c r="H62" s="182"/>
      <c r="I62" s="181">
        <f>SUM(I53:I61)</f>
        <v>0.35667693906343922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1.7400313041518074E-2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0.30069570926545347</v>
      </c>
      <c r="E64" s="146"/>
      <c r="F64" s="165">
        <v>70</v>
      </c>
      <c r="G64" s="167" t="s">
        <v>352</v>
      </c>
      <c r="H64" s="166"/>
      <c r="I64" s="162">
        <f>+I63+I62</f>
        <v>0.37407725210495729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0.31531109388083811</v>
      </c>
      <c r="F23" s="120">
        <f>E23</f>
        <v>0.31531109388083811</v>
      </c>
    </row>
    <row r="24" spans="2:28">
      <c r="B24" s="115" t="s">
        <v>44</v>
      </c>
      <c r="C24" s="108"/>
      <c r="D24" s="111"/>
      <c r="E24" s="111">
        <f>Assembly!H96</f>
        <v>4.0465844282600173E-2</v>
      </c>
      <c r="F24" s="120">
        <f>E24</f>
        <v>4.0465844282600173E-2</v>
      </c>
    </row>
    <row r="25" spans="2:28">
      <c r="B25" s="121" t="s">
        <v>40</v>
      </c>
      <c r="C25" s="108"/>
      <c r="D25" s="361"/>
      <c r="E25" s="122">
        <f>Assembly!H97</f>
        <v>1.8300313941518973E-2</v>
      </c>
      <c r="F25" s="123">
        <f>E25-Assembly!H85-Assembly!H86-Assembly!H88-Assembly!H89-'Machined Part #1'!I54-'Machined Part #1'!I58-'Pacific Quote #2'!I50-'Pacific Quote #2'!I54-'Pacific Quote #3'!I50-'Pacific Quote #3'!I54</f>
        <v>1.7400313041518074E-2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-0.37407725210495729</v>
      </c>
      <c r="F26" s="120">
        <f>F22-F23-F24-F25</f>
        <v>-0.37317725120495637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-0.37407725210495729</v>
      </c>
      <c r="F28" s="120">
        <f>F26-F27</f>
        <v>-0.37317725120495637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0.31531109388083811</v>
      </c>
      <c r="F34" s="395">
        <f>'Machined Part #1'!I55+'Machined Part #1'!I56+'Machined Part #1'!I57</f>
        <v>4.0465844282600173E-2</v>
      </c>
      <c r="G34" s="468">
        <f>'Machined Part #1'!I63+'Machined Part #1'!I54+'Machined Part #1'!I58</f>
        <v>1.8300313941518973E-2</v>
      </c>
      <c r="H34" s="327">
        <f>'Machined Part #1'!I64</f>
        <v>0.37407725210495729</v>
      </c>
      <c r="I34" s="327"/>
      <c r="J34" s="844">
        <f t="shared" ref="J34:J43" si="1">$H34</f>
        <v>0.37407725210495729</v>
      </c>
      <c r="K34" s="812"/>
      <c r="L34" s="327"/>
      <c r="M34" s="327">
        <f t="shared" ref="M34:M43" si="2">$H34</f>
        <v>0.37407725210495729</v>
      </c>
      <c r="N34" s="812"/>
      <c r="O34" s="327"/>
      <c r="P34" s="327">
        <f t="shared" ref="P34:P43" si="3">$H34</f>
        <v>0.37407725210495729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0.37407725210495729</v>
      </c>
      <c r="I44" s="467"/>
      <c r="J44" s="847">
        <f>SUM(J34:J43)</f>
        <v>0.37407725210495729</v>
      </c>
      <c r="K44" s="814"/>
      <c r="L44" s="467"/>
      <c r="M44" s="467">
        <f>SUM(M34:M43)</f>
        <v>0.37407725210495729</v>
      </c>
      <c r="N44" s="814"/>
      <c r="O44" s="467"/>
      <c r="P44" s="467">
        <f>SUM(P34:P43)</f>
        <v>0.37407725210495729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0.31531109388083811</v>
      </c>
      <c r="I95" s="478"/>
      <c r="J95" s="862">
        <f>J65+SUM(F46:F55)+SUM(F34:F43)+J32</f>
        <v>4.0465844282600173E-2</v>
      </c>
      <c r="K95" s="817"/>
      <c r="L95" s="478"/>
      <c r="M95" s="478">
        <f>M65+SUM(G46:G55)+SUM(G34:G43)+M32</f>
        <v>1.8300313941518973E-2</v>
      </c>
      <c r="N95" s="817"/>
      <c r="O95" s="478"/>
      <c r="P95" s="478">
        <f>P65+SUM(H46:H55)+SUM(H34:H43)+P32</f>
        <v>0.37407725210495729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4.0465844282600173E-2</v>
      </c>
      <c r="I96" s="397"/>
      <c r="J96" s="863">
        <f>J80+SUM(G46:G55)+SUM(G34:G43)</f>
        <v>1.8300313941518973E-2</v>
      </c>
      <c r="K96" s="823"/>
      <c r="L96" s="397"/>
      <c r="M96" s="397">
        <f>M80+SUM(H46:H55)+SUM(H34:H43)</f>
        <v>0.37407725210495729</v>
      </c>
      <c r="N96" s="823"/>
      <c r="O96" s="397"/>
      <c r="P96" s="397">
        <f>P80+SUM(J46:J55)+SUM(J34:J43)</f>
        <v>0.37407725210495729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1.8300313941518973E-2</v>
      </c>
      <c r="I97" s="326"/>
      <c r="J97" s="864">
        <f>J81+SUM(H46:H55)+SUM(H34:H43)+J91</f>
        <v>0.37407725210495729</v>
      </c>
      <c r="K97" s="816"/>
      <c r="L97" s="326"/>
      <c r="M97" s="326">
        <f>M81+SUM(J46:J55)+SUM(J34:J43)+M91</f>
        <v>0.37407725210495729</v>
      </c>
      <c r="N97" s="816"/>
      <c r="O97" s="326"/>
      <c r="P97" s="326">
        <f>P81+SUM(M46:M55)+SUM(M34:M43)+P91</f>
        <v>0.37407725210495729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0.37407725210495729</v>
      </c>
      <c r="I99" s="360"/>
      <c r="J99" s="866">
        <f>SUM(J95:J98)</f>
        <v>0.43284341032907642</v>
      </c>
      <c r="K99" s="818"/>
      <c r="L99" s="360"/>
      <c r="M99" s="360">
        <f>SUM(M95:M98)</f>
        <v>0.76645481815143357</v>
      </c>
      <c r="N99" s="818"/>
      <c r="O99" s="360"/>
      <c r="P99" s="360">
        <f>SUM(P95:P98)</f>
        <v>1.1222317563148718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2014-07-16T15:35:59Z</dcterms:modified>
</cp:coreProperties>
</file>