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H47" i="6" l="1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O87" i="6" l="1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<sst xmlns="http://schemas.openxmlformats.org/spreadsheetml/2006/main" count="3072" uniqueCount="710">
  <si>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</si>
  <si>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</si>
  <si>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</si>
  <si>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</si>
  <si>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</si>
  <si>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</si>
  <si>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</si>
  <si>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</si>
  <si>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</si>
  <si>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</si>
  <si>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</si>
  <si>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</si>
  <si>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</si>
  <si>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</si>
  <si>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</si>
  <si>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</si>
  <si>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</si>
  <si>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</si>
  <si>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</si>
  <si>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</si>
  <si>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</si>
  <si>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</si>
  <si>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</si>
  <si>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</si>
  <si>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</si>
  <si>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</si>
  <si>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</si>
  <si>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</si>
  <si>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</si>
  <si>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</si>
  <si>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</si>
  <si>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</si>
  <si>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</si>
  <si>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</si>
  <si>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</si>
  <si>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</si>
  <si>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</si>
  <si>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</si>
  <si>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</si>
  <si>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</si>
  <si>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</si>
  <si>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</si>
  <si>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</si>
  <si>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</si>
  <si>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</si>
  <si>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</si>
  <si>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</si>
  <si>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</si>
  <si>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</si>
  <si>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</si>
  <si>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</si>
  <si>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</si>
  <si>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</si>
  <si>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</si>
  <si>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</si>
  <si>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</si>
  <si>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</si>
  <si>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</si>
  <si>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</si>
  <si>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</si>
  <si>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</si>
  <si>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</si>
  <si>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</si>
  <si>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</si>
  <si>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</si>
  <si>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</si>
  <si>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</si>
  <si>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</si>
  <si>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</si>
  <si>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</si>
  <si>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</si>
  <si>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</si>
  <si>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</si>
  <si>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</si>
  <si>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</si>
  <si>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</si>
  <si>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</si>
  <si>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</si>
  <si>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</si>
  <si>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</si>
  <si>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</si>
  <si>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</si>
  <si>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</si>
  <si>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</si>
  <si>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</si>
  <si>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</si>
  <si>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</si>
  <si>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</si>
  <si>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</si>
  <si>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</si>
  <si>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</si>
  <si>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</si>
  <si>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</si>
  <si>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</si>
  <si>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</si>
  <si>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</si>
  <si>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</si>
  <si>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</si>
  <si>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</si>
  <si>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</si>
  <si>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</si>
  <si>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</si>
  <si>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</si>
  <si>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</si>
  <si>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</si>
  <si>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</si>
  <si>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</si>
  <si>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</si>
  <si>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</si>
  <si>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</si>
  <si>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</si>
  <si>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</si>
  <si>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</si>
  <si>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</si>
  <si>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</si>
  <si>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</si>
  <si>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</si>
  <si>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</si>
  <si>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</si>
  <si>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</si>
  <si>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</si>
  <si>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</si>
  <si>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</si>
  <si>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</si>
  <si>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</si>
  <si>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</si>
  <si>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</si>
  <si>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</si>
  <si>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</si>
  <si>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</si>
  <si>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</si>
  <si>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</si>
  <si>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</si>
  <si>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</si>
  <si>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</si>
  <si>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</si>
  <si>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</si>
  <si>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</si>
  <si>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</si>
  <si>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</si>
  <si>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</si>
  <si>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</si>
  <si>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</si>
  <si>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</si>
  <si>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</si>
  <si>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</si>
  <si>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</si>
  <si>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</si>
  <si>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</si>
  <si>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</si>
  <si>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</si>
  <si>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</si>
  <si>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</si>
  <si>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</si>
  <si>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</si>
  <si>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</si>
  <si>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</si>
  <si>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</si>
  <si>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</si>
  <si>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</si>
  <si>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</si>
  <si>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</si>
  <si>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</si>
  <si>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</si>
  <si>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</si>
  <si>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</si>
  <si>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</si>
  <si>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</si>
  <si>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</si>
  <si>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</si>
  <si>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</si>
  <si>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</si>
  <si>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</si>
  <si>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</si>
  <si>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</si>
  <si>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</si>
  <si>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</si>
  <si>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</si>
  <si>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</si>
  <si>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</si>
  <si>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</si>
  <si>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</si>
  <si>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</si>
  <si>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</si>
  <si>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</si>
  <si>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</si>
  <si>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</si>
  <si>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</si>
  <si>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</si>
  <si>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</si>
  <si>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</si>
  <si>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</si>
  <si>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</si>
  <si>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</si>
  <si>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</si>
  <si>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</si>
  <si>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</si>
  <si>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</si>
  <si>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</si>
  <si>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</si>
  <si>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</si>
  <si>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</si>
  <si>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</si>
  <si>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</si>
  <si>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</si>
  <si>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</si>
  <si>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</si>
  <si>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</si>
  <si>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</si>
  <si>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</si>
  <si>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</si>
  <si>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</si>
  <si>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</si>
  <si>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</si>
  <si>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</si>
  <si>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</si>
  <si>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</si>
  <si>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</si>
  <si>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</si>
  <si>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</si>
  <si>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</si>
  <si>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</si>
  <si>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</si>
  <si>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</si>
  <si>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</si>
  <si>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</si>
  <si>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</si>
  <si>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</si>
  <si>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</si>
  <si>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</si>
  <si>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</si>
  <si>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</si>
  <si>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</si>
  <si>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</si>
  <si>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</si>
  <si>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</si>
  <si>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</si>
  <si>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</si>
  <si>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</si>
  <si>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</si>
  <si>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</si>
  <si>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</si>
  <si>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</si>
  <si>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</si>
  <si>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</si>
  <si>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</si>
  <si>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</si>
  <si>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</si>
  <si>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</si>
  <si>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</si>
  <si>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</si>
  <si>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</si>
  <si>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</si>
  <si>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</si>
  <si>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</si>
  <si>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</si>
  <si>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</si>
  <si>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</si>
  <si>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</si>
  <si>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</si>
  <si>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</si>
  <si>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</si>
  <si>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</si>
  <si>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</si>
  <si>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</si>
  <si>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</si>
  <si>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</si>
  <si>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</si>
  <si>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</si>
  <si>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</si>
  <si>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</si>
  <si>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</si>
  <si>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</si>
  <si>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</si>
  <si>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</si>
  <si>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</si>
  <si>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</si>
  <si>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</si>
  <si>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</si>
  <si>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</si>
  <si>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</si>
  <si>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</si>
  <si>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</si>
  <si>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</si>
  <si>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</si>
  <si>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</si>
  <si>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</si>
  <si>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</si>
  <si>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</si>
  <si>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</si>
  <si>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</si>
  <si>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</si>
  <si>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</si>
  <si>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</si>
  <si>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</si>
  <si>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</si>
  <si>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</si>
  <si>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</si>
  <si>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</si>
  <si>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</si>
  <si>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</si>
  <si>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</si>
  <si>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</si>
  <si>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</si>
  <si>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</si>
  <si>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</si>
  <si>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</si>
  <si>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</si>
  <si>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</si>
  <si>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</si>
  <si>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</si>
  <si>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</si>
  <si>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</si>
  <si>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</si>
  <si>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</si>
  <si>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</si>
  <si>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</si>
  <si>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</si>
  <si>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</si>
  <si>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</si>
  <si>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</si>
  <si>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</si>
  <si>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</si>
  <si>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</si>
  <si>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</si>
  <si>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</si>
  <si>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</si>
  <si>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</si>
  <si>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</si>
  <si>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</si>
  <si>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</si>
  <si>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</si>
  <si>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</si>
  <si>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</si>
  <si>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</si>
  <si>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</si>
  <si>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</si>
  <si>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</si>
  <si>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</si>
  <si>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</si>
  <si>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</si>
  <si>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</si>
  <si>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</si>
  <si>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</si>
  <si>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</si>
  <si>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</si>
  <si>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</si>
  <si>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</si>
  <si>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</si>
  <si>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</si>
  <si>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</si>
  <si>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</si>
  <si>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</si>
  <si>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</si>
  <si>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</si>
  <si>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</si>
  <si>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</si>
  <si>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</si>
  <si>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</si>
  <si>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</si>
  <si>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</si>
  <si>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</si>
  <si>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</si>
  <si>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</si>
  <si>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</si>
  <si>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</si>
  <si>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</si>
  <si>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</si>
  <si>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</si>
  <si>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</si>
  <si>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</si>
  <si>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</si>
  <si>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</si>
  <si>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</si>
  <si>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</si>
  <si>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</si>
  <si>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</si>
  <si>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</si>
  <si>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</si>
  <si>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</si>
  <si>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</si>
  <si>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</si>
  <si>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</si>
  <si>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</si>
  <si>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</si>
  <si>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</si>
  <si>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</si>
  <si>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</si>
  <si>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</si>
  <si>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</si>
  <si>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</si>
  <si>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</si>
  <si>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</si>
  <si>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</si>
  <si>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</si>
  <si>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</si>
  <si>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</si>
  <si>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</si>
  <si>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</si>
  <si>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</si>
  <si>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</si>
  <si>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</si>
  <si>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</si>
  <si>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</si>
  <si>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</si>
  <si>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</si>
  <si>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</si>
  <si>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</si>
  <si>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</si>
  <si>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</si>
  <si>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</si>
  <si>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</si>
  <si>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</si>
  <si>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</si>
  <si>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</si>
  <si>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</si>
  <si>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</si>
  <si>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</si>
  <si>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</si>
  <si>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</si>
  <si>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</si>
  <si>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</si>
  <si>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</si>
  <si>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</si>
  <si>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</si>
  <si>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</si>
  <si>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</si>
  <si>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</si>
  <si>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</si>
  <si>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</si>
  <si>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</si>
  <si>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</si>
  <si>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</si>
  <si>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</si>
  <si>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</si>
  <si>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</si>
  <si>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</si>
  <si>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</si>
  <si>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</si>
  <si>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</si>
  <si>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</si>
  <si>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</si>
  <si>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</si>
  <si>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</si>
  <si>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</si>
  <si>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</si>
  <si>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</si>
  <si>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</si>
  <si>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</si>
  <si>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</si>
  <si>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</si>
  <si>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</si>
  <si>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</si>
  <si>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</si>
  <si>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</si>
  <si>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</si>
  <si>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</si>
  <si>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</si>
  <si>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</si>
  <si>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</si>
  <si>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</si>
  <si>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</si>
  <si>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</si>
  <si>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</si>
  <si>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</si>
  <si>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</si>
  <si>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</si>
  <si>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</si>
  <si>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</si>
  <si>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</si>
  <si>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</si>
  <si>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</si>
  <si>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</si>
  <si>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</si>
  <si>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</si>
  <si>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</si>
  <si>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</si>
  <si>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</si>
  <si>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</si>
  <si>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</si>
  <si>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</si>
  <si>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</si>
  <si>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</si>
  <si>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</si>
  <si>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</si>
  <si>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</si>
  <si>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</si>
  <si>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</si>
  <si>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</si>
  <si>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</si>
  <si>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</si>
  <si>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</si>
  <si>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</si>
  <si>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</si>
  <si>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</si>
  <si>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</si>
  <si>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</si>
  <si>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</si>
  <si>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</si>
  <si>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</si>
  <si>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</si>
  <si>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</si>
  <si>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</si>
  <si>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</si>
  <si>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</si>
  <si>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</si>
  <si>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</si>
  <si>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</si>
  <si>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</si>
  <si>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</si>
  <si>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</si>
  <si>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</si>
  <si>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</si>
  <si>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</si>
  <si>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</si>
  <si>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</si>
  <si>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</si>
  <si>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</si>
  <si>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</si>
  <si>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</si>
  <si>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</si>
  <si>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</si>
  <si>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</si>
  <si>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</si>
  <si>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</si>
  <si>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</si>
  <si>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</si>
  <si>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</si>
  <si>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</si>
  <si>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</si>
  <si>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</si>
  <si>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</si>
  <si>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</si>
  <si>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</si>
  <si>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</si>
  <si>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</si>
  <si>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</si>
  <si>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</si>
  <si>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</si>
  <si>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</si>
  <si>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</si>
  <si>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</si>
  <si>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</si>
  <si>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</si>
  <si>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</si>
  <si>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</si>
  <si>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</si>
  <si>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</si>
  <si>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</si>
  <si>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</si>
  <si>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</si>
  <si>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</si>
  <si>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</si>
  <si>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</si>
  <si>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</si>
  <si>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</si>
  <si>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</si>
  <si>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</si>
  <si>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</si>
  <si>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</si>
  <si>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</si>
  <si>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</si>
  <si>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</si>
  <si>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</si>
  <si>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</si>
  <si>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</si>
  <si>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</si>
  <si>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</si>
  <si>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</si>
  <si>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</si>
  <si>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</si>
  <si>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</si>
  <si>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</si>
  <si>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</si>
  <si>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</si>
  <si>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</si>
  <si>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</si>
  <si>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</si>
  <si>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</si>
  <si>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</si>
  <si>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</si>
  <si>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</si>
  <si>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</si>
  <si>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</si>
  <si>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</si>
  <si>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</si>
  <si>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</si>
  <si>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</si>
  <si>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</si>
  <si>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</si>
  <si>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</si>
  <si>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</si>
  <si>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</si>
  <si>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</si>
  <si>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</si>
  <si>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</si>
  <si>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</si>
  <si>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</si>
  <si>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</si>
  <si>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</si>
  <si>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</si>
  <si>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</si>
  <si>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</si>
  <si>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</si>
  <si>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</si>
  <si>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</si>
  <si>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</si>
  <si>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</si>
  <si>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</si>
  <si>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</si>
  <si>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</si>
  <si>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</si>
  <si>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</si>
  <si>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</si>
  <si>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</si>
  <si>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</si>
  <si>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</si>
  <si>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</si>
  <si>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</si>
  <si>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</si>
  <si>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</si>
  <si>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</si>
  <si>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</si>
  <si>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</si>
  <si>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</si>
  <si>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</si>
  <si>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</si>
  <si>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</si>
  <si>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</si>
  <si>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</si>
  <si>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</si>
  <si>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</si>
  <si>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</si>
  <si>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</si>
  <si>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</si>
  <si>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</si>
  <si>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</si>
  <si>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</si>
  <si>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</si>
  <si>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</si>
  <si>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</si>
  <si>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</si>
  <si>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</si>
  <si>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</si>
  <si>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</si>
  <si>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</si>
  <si>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</si>
  <si>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</si>
  <si>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</si>
  <si>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</si>
  <si>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</si>
  <si>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</si>
  <si>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</si>
  <si>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</si>
  <si>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</si>
  <si>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</si>
  <si>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</si>
  <si>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</si>
  <si>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</si>
  <si>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</si>
  <si>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</si>
  <si>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</si>
  <si>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</si>
  <si>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</si>
  <si>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</si>
  <si>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</si>
  <si>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</si>
  <si>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</si>
  <si>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</si>
  <si>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</si>
  <si>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</si>
  <si>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</si>
  <si>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</si>
  <si>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</si>
  <si>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</si>
  <si>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</si>
  <si>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</si>
  <si>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</si>
  <si>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</si>
  <si>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</si>
  <si>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</si>
  <si>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</si>
  <si>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</si>
  <si>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</si>
  <si>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</si>
  <si>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</si>
  <si>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</si>
  <si>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</si>
  <si>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</si>
  <si>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</si>
  <si>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</si>
  <si>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</si>
  <si>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</si>
  <si>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</si>
  <si>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</si>
  <si>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</si>
  <si>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</si>
  <si>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</si>
  <si>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</si>
  <si>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</si>
  <si>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</si>
  <si>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</si>
  <si>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</si>
  <si>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</si>
  <si>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</si>
  <si>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</si>
  <si>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</si>
  <si>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</si>
  <si>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106238-1-10    HL</t>
  </si>
  <si>
    <t>106238-1-10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</si>
</sst>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0</xdr:row>
          <xdr:rowOff>19050</xdr:rowOff>
        </xdr:from>
        <xdr:to>
          <xdr:col>3</xdr:col>
          <xdr:colOff>419100</xdr:colOff>
          <xdr:row>3</xdr:row>
          <xdr:rowOff>57150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0</xdr:row>
          <xdr:rowOff>142875</xdr:rowOff>
        </xdr:from>
        <xdr:to>
          <xdr:col>20</xdr:col>
          <xdr:colOff>323850</xdr:colOff>
          <xdr:row>2</xdr:row>
          <xdr:rowOff>76200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3</xdr:row>
      <xdr:rowOff>0</xdr:rowOff>
    </xdr:from>
    <xdr:to>
      <xdr:col>20</xdr:col>
      <xdr:colOff>328083</xdr:colOff>
      <xdr:row>13</xdr:row>
      <xdr:rowOff>84666</xdr:rowOff>
    </xdr:to>
    <xdr:sp macro="" textlink="">
      <xdr:nvSpPr>
        <xdr:cNvPr id="2" name="Rounded Rectangle 1"/>
        <xdr:cNvSpPr/>
      </xdr:nvSpPr>
      <xdr:spPr>
        <a:xfrm>
          <a:off x="5651500" y="476250"/>
          <a:ext cx="4392083" cy="191558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400"/>
            <a:t>INCOMPLETE</a:t>
          </a:r>
        </a:p>
        <a:p>
          <a:pPr algn="ctr"/>
          <a:r>
            <a:rPr lang="en-US" sz="1400"/>
            <a:t>-Need</a:t>
          </a:r>
          <a:r>
            <a:rPr lang="en-US" sz="1400" baseline="0"/>
            <a:t> layout</a:t>
          </a:r>
        </a:p>
        <a:p>
          <a:pPr algn="ctr"/>
          <a:r>
            <a:rPr lang="en-US" sz="1400" baseline="0"/>
            <a:t>-Update prod sheet</a:t>
          </a:r>
        </a:p>
        <a:p>
          <a:pPr algn="ctr"/>
          <a:r>
            <a:rPr lang="en-US" sz="1400" baseline="0"/>
            <a:t>-Update sched</a:t>
          </a:r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106238-1-10    HL</v>
      </c>
      <c r="Q5" s="348"/>
      <c r="R5" s="226"/>
      <c r="S5" s="226"/>
      <c r="T5" s="226"/>
      <c r="U5" s="349" t="s">
        <v>16</v>
      </c>
      <c r="V5" s="919">
        <f ca="1" xml:space="preserve"> TODAY()</f>
        <v>42339</v>
      </c>
      <c r="W5" s="158"/>
      <c r="X5" s="158"/>
      <c r="Y5" s="158"/>
    </row>
    <row r="6" spans="1:29" ht="18.75" thickBot="1" x14ac:dyDescent="0.3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23">
        <v>1</v>
      </c>
      <c r="B8" s="1000" t="s">
        <v>317</v>
      </c>
      <c r="C8" s="1002" t="s">
        <v>342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1.06</v>
      </c>
      <c r="P13" s="158"/>
      <c r="Q13" s="973" t="s">
        <v>312</v>
      </c>
      <c r="R13" s="983"/>
      <c r="S13" s="999">
        <f>+C20</f>
        <v>0.75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2" t="s">
        <v>309</v>
      </c>
      <c r="M15" s="974"/>
      <c r="N15" s="252"/>
      <c r="O15" s="789">
        <v>8.5000000000000006E-2</v>
      </c>
      <c r="P15" s="158"/>
      <c r="Q15" s="973" t="s">
        <v>308</v>
      </c>
      <c r="R15" s="983"/>
      <c r="S15" s="788">
        <v>1.1659999999999999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405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20.4902476560802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1.175</v>
      </c>
      <c r="P18" s="158"/>
      <c r="Q18" s="973" t="s">
        <v>302</v>
      </c>
      <c r="R18" s="974"/>
      <c r="S18" s="983"/>
      <c r="T18" s="254">
        <f>144-S15</f>
        <v>142.834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2.9839506172839508E-2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120.3572782810196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1.7075206380066832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1.18675</v>
      </c>
      <c r="P22" s="158"/>
      <c r="Q22" s="973" t="s">
        <v>296</v>
      </c>
      <c r="R22" s="974"/>
      <c r="S22" s="974"/>
      <c r="T22" s="203">
        <f>IF(S20="",,S20 - 1)</f>
        <v>119.3572782810196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20.4902476560802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0.17167153902284144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 x14ac:dyDescent="0.25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32">
        <v>8</v>
      </c>
      <c r="B28" s="1034" t="s">
        <v>676</v>
      </c>
      <c r="C28" s="1002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6.0249999999999998E-2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0.11142153902284144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22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163.63636363636363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147.27272727272728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716.14366968611762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1.1659999999999999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120.3572782810196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1178.1818181818182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119.3572782810196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0.64517521840025438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100.53848556890443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9.6776282760038157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0.17167153902284144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2.4545454545454546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0.36051023194796705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470.32237172399618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1154.4276396861724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144.30345496077155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0.29441668942417309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144.30345496077155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0.17167153902284144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2.9839506172839508E-2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0.120170077315989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6.6093542523793958E-2</v>
      </c>
      <c r="E62" s="146"/>
      <c r="F62" s="304">
        <v>68</v>
      </c>
      <c r="G62" s="180" t="s">
        <v>231</v>
      </c>
      <c r="H62" s="182"/>
      <c r="I62" s="181">
        <f>SUM(I53:I61)</f>
        <v>0.34385205649152956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1.4198591680347114E-2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0.29441668942417309</v>
      </c>
      <c r="E64" s="146"/>
      <c r="F64" s="165">
        <v>70</v>
      </c>
      <c r="G64" s="167" t="s">
        <v>352</v>
      </c>
      <c r="H64" s="166"/>
      <c r="I64" s="162">
        <f>+I63+I62</f>
        <v>0.35805064817187665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42339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42339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 x14ac:dyDescent="0.25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 x14ac:dyDescent="0.25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 x14ac:dyDescent="0.25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 x14ac:dyDescent="0.25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57150</xdr:colOff>
                <xdr:row>0</xdr:row>
                <xdr:rowOff>19050</xdr:rowOff>
              </from>
              <to>
                <xdr:col>3</xdr:col>
                <xdr:colOff>419100</xdr:colOff>
                <xdr:row>3</xdr:row>
                <xdr:rowOff>57150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0.30903207403955774</v>
      </c>
      <c r="F23" s="120">
        <f>E23</f>
        <v>0.30903207403955774</v>
      </c>
    </row>
    <row r="24" spans="2:28" x14ac:dyDescent="0.2">
      <c r="B24" s="115" t="s">
        <v>44</v>
      </c>
      <c r="C24" s="108"/>
      <c r="D24" s="111"/>
      <c r="E24" s="111">
        <f>Assembly!H96</f>
        <v>3.3019980651970031E-2</v>
      </c>
      <c r="F24" s="120">
        <f>E24</f>
        <v>3.3019980651970031E-2</v>
      </c>
    </row>
    <row r="25" spans="2:28" x14ac:dyDescent="0.2">
      <c r="B25" s="121" t="s">
        <v>40</v>
      </c>
      <c r="C25" s="108"/>
      <c r="D25" s="361"/>
      <c r="E25" s="122">
        <f>Assembly!H97</f>
        <v>1.5998593480348912E-2</v>
      </c>
      <c r="F25" s="123">
        <f>E25-Assembly!H85-Assembly!H86-Assembly!H88-Assembly!H89-'Machined Part #1'!I54-'Machined Part #1'!I58-'Pacific Quote #2'!I50-'Pacific Quote #2'!I54-'Pacific Quote #3'!I50-'Pacific Quote #3'!I54</f>
        <v>1.4198591680347112E-2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-0.35805064817187671</v>
      </c>
      <c r="F26" s="120">
        <f>F22-F23-F24-F25</f>
        <v>-0.35625064637187487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-0.35805064817187671</v>
      </c>
      <c r="F28" s="120">
        <f>F26-F27</f>
        <v>-0.35625064637187487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0.30903207403955774</v>
      </c>
      <c r="F34" s="395">
        <f>'Machined Part #1'!I55+'Machined Part #1'!I56+'Machined Part #1'!I57</f>
        <v>3.3019980651970031E-2</v>
      </c>
      <c r="G34" s="468">
        <f>'Machined Part #1'!I63+'Machined Part #1'!I54+'Machined Part #1'!I58</f>
        <v>1.5998593480348912E-2</v>
      </c>
      <c r="H34" s="327">
        <f>'Machined Part #1'!I64</f>
        <v>0.35805064817187665</v>
      </c>
      <c r="I34" s="327"/>
      <c r="J34" s="843">
        <f t="shared" ref="J34:J43" si="1">$H34</f>
        <v>0.35805064817187665</v>
      </c>
      <c r="K34" s="811"/>
      <c r="L34" s="327"/>
      <c r="M34" s="327">
        <f t="shared" ref="M34:M43" si="2">$H34</f>
        <v>0.35805064817187665</v>
      </c>
      <c r="N34" s="811"/>
      <c r="O34" s="327"/>
      <c r="P34" s="327">
        <f t="shared" ref="P34:P43" si="3">$H34</f>
        <v>0.35805064817187665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0.35805064817187665</v>
      </c>
      <c r="I44" s="467"/>
      <c r="J44" s="846">
        <f>SUM(J34:J43)</f>
        <v>0.35805064817187665</v>
      </c>
      <c r="K44" s="813"/>
      <c r="L44" s="467"/>
      <c r="M44" s="467">
        <f>SUM(M34:M43)</f>
        <v>0.35805064817187665</v>
      </c>
      <c r="N44" s="813"/>
      <c r="O44" s="467"/>
      <c r="P44" s="467">
        <f>SUM(P34:P43)</f>
        <v>0.35805064817187665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0.30903207403955774</v>
      </c>
      <c r="I95" s="478"/>
      <c r="J95" s="861">
        <f>J65+SUM(F46:F55)+SUM(F34:F43)+J32</f>
        <v>3.3019980651970031E-2</v>
      </c>
      <c r="K95" s="816"/>
      <c r="L95" s="478"/>
      <c r="M95" s="478">
        <f>M65+SUM(G46:G55)+SUM(G34:G43)+M32</f>
        <v>1.5998593480348912E-2</v>
      </c>
      <c r="N95" s="816"/>
      <c r="O95" s="478"/>
      <c r="P95" s="478">
        <f>P65+SUM(H46:H55)+SUM(H34:H43)+P32</f>
        <v>0.35805064817187665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3.3019980651970031E-2</v>
      </c>
      <c r="I96" s="397"/>
      <c r="J96" s="862">
        <f>J80+SUM(G46:G55)+SUM(G34:G43)</f>
        <v>1.5998593480348912E-2</v>
      </c>
      <c r="K96" s="822"/>
      <c r="L96" s="397"/>
      <c r="M96" s="397">
        <f>M80+SUM(H46:H55)+SUM(H34:H43)</f>
        <v>0.35805064817187665</v>
      </c>
      <c r="N96" s="822"/>
      <c r="O96" s="397"/>
      <c r="P96" s="397">
        <f>P80+SUM(J46:J55)+SUM(J34:J43)</f>
        <v>0.35805064817187665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1.5998593480348912E-2</v>
      </c>
      <c r="I97" s="326"/>
      <c r="J97" s="863">
        <f>J81+SUM(H46:H55)+SUM(H34:H43)+J91</f>
        <v>0.35805064817187665</v>
      </c>
      <c r="K97" s="815"/>
      <c r="L97" s="326"/>
      <c r="M97" s="326">
        <f>M81+SUM(J46:J55)+SUM(J34:J43)+M91</f>
        <v>0.35805064817187665</v>
      </c>
      <c r="N97" s="815"/>
      <c r="O97" s="326"/>
      <c r="P97" s="326">
        <f>P81+SUM(M46:M55)+SUM(M34:M43)+P91</f>
        <v>0.35805064817187665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0.35805064817187671</v>
      </c>
      <c r="I99" s="360"/>
      <c r="J99" s="865">
        <f>SUM(J95:J98)</f>
        <v>0.40706922230419562</v>
      </c>
      <c r="K99" s="817"/>
      <c r="L99" s="360"/>
      <c r="M99" s="360">
        <f>SUM(M95:M98)</f>
        <v>0.73209988982410223</v>
      </c>
      <c r="N99" s="817"/>
      <c r="O99" s="360"/>
      <c r="P99" s="360">
        <f>SUM(P95:P98)</f>
        <v>1.07415194451563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476250</xdr:colOff>
                <xdr:row>0</xdr:row>
                <xdr:rowOff>142875</xdr:rowOff>
              </from>
              <to>
                <xdr:col>20</xdr:col>
                <xdr:colOff>352425</xdr:colOff>
                <xdr:row>2</xdr:row>
                <xdr:rowOff>66675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2015-12-01T14:33:32Z</dcterms:modified>
</cp:coreProperties>
</file>