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5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7" i="6"/>
  <c r="H60" i="1"/>
  <c r="H61" i="1"/>
  <c r="H62" i="1"/>
  <c r="H63" i="1"/>
  <c r="H64" i="1"/>
  <c r="E31" i="5"/>
  <c r="F31" i="5" s="1"/>
  <c r="L77" i="6" l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3" i="6" l="1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<sst xmlns="http://schemas.openxmlformats.org/spreadsheetml/2006/main" count="3071" uniqueCount="709">
  <si>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</si>
  <si>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</si>
  <si>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</si>
  <si>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</si>
  <si>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</si>
  <si>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</si>
  <si>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</si>
  <si>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</si>
  <si>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</si>
  <si>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</si>
  <si>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</si>
  <si>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</si>
  <si>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</si>
  <si>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</si>
  <si>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</si>
  <si>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</si>
  <si>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</si>
  <si>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</si>
  <si>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</si>
  <si>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</si>
  <si>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</si>
  <si>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</si>
  <si>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</si>
  <si>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</si>
  <si>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</si>
  <si>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</si>
  <si>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</si>
  <si>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</si>
  <si>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</si>
  <si>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</si>
  <si>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</si>
  <si>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</si>
  <si>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</si>
  <si>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</si>
  <si>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</si>
  <si>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</si>
  <si>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</si>
  <si>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</si>
  <si>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</si>
  <si>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</si>
  <si>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</si>
  <si>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</si>
  <si>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</si>
  <si>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</si>
  <si>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</si>
  <si>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</si>
  <si>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</si>
  <si>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</si>
  <si>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</si>
  <si>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</si>
  <si>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</si>
  <si>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</si>
  <si>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</si>
  <si>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</si>
  <si>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</si>
  <si>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</si>
  <si>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</si>
  <si>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</si>
  <si>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</si>
  <si>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</si>
  <si>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</si>
  <si>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</si>
  <si>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</si>
  <si>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</si>
  <si>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</si>
  <si>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</si>
  <si>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</si>
  <si>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</si>
  <si>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</si>
  <si>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</si>
  <si>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</si>
  <si>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</si>
  <si>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</si>
  <si>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</si>
  <si>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</si>
  <si>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</si>
  <si>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</si>
  <si>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</si>
  <si>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</si>
  <si>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</si>
  <si>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</si>
  <si>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</si>
  <si>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</si>
  <si>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</si>
  <si>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</si>
  <si>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</si>
  <si>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</si>
  <si>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</si>
  <si>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</si>
  <si>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</si>
  <si>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</si>
  <si>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</si>
  <si>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</si>
  <si>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</si>
  <si>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</si>
  <si>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</si>
  <si>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</si>
  <si>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</si>
  <si>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</si>
  <si>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</si>
  <si>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</si>
  <si>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</si>
  <si>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</si>
  <si>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</si>
  <si>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</si>
  <si>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</si>
  <si>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</si>
  <si>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</si>
  <si>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</si>
  <si>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</si>
  <si>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</si>
  <si>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</si>
  <si>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</si>
  <si>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</si>
  <si>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</si>
  <si>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</si>
  <si>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</si>
  <si>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</si>
  <si>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</si>
  <si>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</si>
  <si>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</si>
  <si>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</si>
  <si>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</si>
  <si>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</si>
  <si>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</si>
  <si>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</si>
  <si>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</si>
  <si>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</si>
  <si>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</si>
  <si>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</si>
  <si>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</si>
  <si>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</si>
  <si>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</si>
  <si>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</si>
  <si>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</si>
  <si>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</si>
  <si>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</si>
  <si>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</si>
  <si>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</si>
  <si>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</si>
  <si>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</si>
  <si>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</si>
  <si>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</si>
  <si>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</si>
  <si>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</si>
  <si>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</si>
  <si>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</si>
  <si>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</si>
  <si>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</si>
  <si>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</si>
  <si>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</si>
  <si>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</si>
  <si>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</si>
  <si>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</si>
  <si>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</si>
  <si>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</si>
  <si>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</si>
  <si>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</si>
  <si>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</si>
  <si>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</si>
  <si>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</si>
  <si>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</si>
  <si>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</si>
  <si>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</si>
  <si>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</si>
  <si>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</si>
  <si>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</si>
  <si>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</si>
  <si>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</si>
  <si>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</si>
  <si>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</si>
  <si>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</si>
  <si>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</si>
  <si>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</si>
  <si>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</si>
  <si>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</si>
  <si>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</si>
  <si>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</si>
  <si>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</si>
  <si>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</si>
  <si>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</si>
  <si>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</si>
  <si>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</si>
  <si>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</si>
  <si>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</si>
  <si>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</si>
  <si>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</si>
  <si>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</si>
  <si>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</si>
  <si>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</si>
  <si>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</si>
  <si>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</si>
  <si>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</si>
  <si>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</si>
  <si>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</si>
  <si>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</si>
  <si>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</si>
  <si>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</si>
  <si>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</si>
  <si>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</si>
  <si>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</si>
  <si>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</si>
  <si>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</si>
  <si>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</si>
  <si>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</si>
  <si>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</si>
  <si>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</si>
  <si>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</si>
  <si>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</si>
  <si>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</si>
  <si>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</si>
  <si>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</si>
  <si>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</si>
  <si>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</si>
  <si>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</si>
  <si>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</si>
  <si>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</si>
  <si>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</si>
  <si>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</si>
  <si>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</si>
  <si>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</si>
  <si>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</si>
  <si>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</si>
  <si>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</si>
  <si>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</si>
  <si>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</si>
  <si>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</si>
  <si>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</si>
  <si>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</si>
  <si>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</si>
  <si>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</si>
  <si>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</si>
  <si>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</si>
  <si>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</si>
  <si>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</si>
  <si>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</si>
  <si>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</si>
  <si>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</si>
  <si>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</si>
  <si>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</si>
  <si>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</si>
  <si>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</si>
  <si>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</si>
  <si>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</si>
  <si>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</si>
  <si>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</si>
  <si>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</si>
  <si>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</si>
  <si>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</si>
  <si>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</si>
  <si>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</si>
  <si>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</si>
  <si>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</si>
  <si>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</si>
  <si>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</si>
  <si>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</si>
  <si>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</si>
  <si>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</si>
  <si>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</si>
  <si>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</si>
  <si>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</si>
  <si>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</si>
  <si>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</si>
  <si>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</si>
  <si>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</si>
  <si>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</si>
  <si>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</si>
  <si>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</si>
  <si>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</si>
  <si>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</si>
  <si>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</si>
  <si>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</si>
  <si>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</si>
  <si>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</si>
  <si>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</si>
  <si>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</si>
  <si>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</si>
  <si>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</si>
  <si>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</si>
  <si>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</si>
  <si>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</si>
  <si>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</si>
  <si>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</si>
  <si>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</si>
  <si>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</si>
  <si>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</si>
  <si>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</si>
  <si>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</si>
  <si>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</si>
  <si>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</si>
  <si>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</si>
  <si>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</si>
  <si>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</si>
  <si>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</si>
  <si>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</si>
  <si>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</si>
  <si>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</si>
  <si>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</si>
  <si>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</si>
  <si>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</si>
  <si>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</si>
  <si>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</si>
  <si>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</si>
  <si>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</si>
  <si>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</si>
  <si>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</si>
  <si>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</si>
  <si>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</si>
  <si>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</si>
  <si>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</si>
  <si>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</si>
  <si>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</si>
  <si>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</si>
  <si>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</si>
  <si>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</si>
  <si>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</si>
  <si>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</si>
  <si>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</si>
  <si>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</si>
  <si>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</si>
  <si>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</si>
  <si>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</si>
  <si>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</si>
  <si>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</si>
  <si>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</si>
  <si>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</si>
  <si>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</si>
  <si>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</si>
  <si>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</si>
  <si>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</si>
  <si>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</si>
  <si>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</si>
  <si>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</si>
  <si>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</si>
  <si>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</si>
  <si>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</si>
  <si>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</si>
  <si>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</si>
  <si>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</si>
  <si>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</si>
  <si>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</si>
  <si>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</si>
  <si>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</si>
  <si>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</si>
  <si>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</si>
  <si>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</si>
  <si>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</si>
  <si>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</si>
  <si>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</si>
  <si>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</si>
  <si>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</si>
  <si>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</si>
  <si>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</si>
  <si>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</si>
  <si>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</si>
  <si>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</si>
  <si>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</si>
  <si>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</si>
  <si>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</si>
  <si>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</si>
  <si>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</si>
  <si>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</si>
  <si>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</si>
  <si>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</si>
  <si>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</si>
  <si>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</si>
  <si>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</si>
  <si>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</si>
  <si>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</si>
  <si>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</si>
  <si>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</si>
  <si>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</si>
  <si>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</si>
  <si>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</si>
  <si>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</si>
  <si>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</si>
  <si>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</si>
  <si>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</si>
  <si>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</si>
  <si>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</si>
  <si>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</si>
  <si>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</si>
  <si>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</si>
  <si>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</si>
  <si>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</si>
  <si>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</si>
  <si>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</si>
  <si>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</si>
  <si>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</si>
  <si>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</si>
  <si>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</si>
  <si>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</si>
  <si>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</si>
  <si>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</si>
  <si>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</si>
  <si>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</si>
  <si>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</si>
  <si>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</si>
  <si>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</si>
  <si>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</si>
  <si>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</si>
  <si>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</si>
  <si>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</si>
  <si>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</si>
  <si>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</si>
  <si>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</si>
  <si>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</si>
  <si>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</si>
  <si>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</si>
  <si>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</si>
  <si>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</si>
  <si>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</si>
  <si>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</si>
  <si>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</si>
  <si>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</si>
  <si>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</si>
  <si>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</si>
  <si>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</si>
  <si>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</si>
  <si>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</si>
  <si>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</si>
  <si>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</si>
  <si>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</si>
  <si>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</si>
  <si>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</si>
  <si>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</si>
  <si>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</si>
  <si>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</si>
  <si>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</si>
  <si>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</si>
  <si>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</si>
  <si>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</si>
  <si>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</si>
  <si>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</si>
  <si>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</si>
  <si>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</si>
  <si>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</si>
  <si>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</si>
  <si>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</si>
  <si>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</si>
  <si>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</si>
  <si>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</si>
  <si>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</si>
  <si>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</si>
  <si>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</si>
  <si>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</si>
  <si>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</si>
  <si>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</si>
  <si>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</si>
  <si>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</si>
  <si>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</si>
  <si>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</si>
  <si>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</si>
  <si>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</si>
  <si>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</si>
  <si>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</si>
  <si>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</si>
  <si>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</si>
  <si>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</si>
  <si>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</si>
  <si>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</si>
  <si>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</si>
  <si>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</si>
  <si>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</si>
  <si>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</si>
  <si>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</si>
  <si>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</si>
  <si>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</si>
  <si>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</si>
  <si>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</si>
  <si>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</si>
  <si>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</si>
  <si>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</si>
  <si>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</si>
  <si>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</si>
  <si>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</si>
  <si>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</si>
  <si>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</si>
  <si>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</si>
  <si>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</si>
  <si>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</si>
  <si>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</si>
  <si>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</si>
  <si>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</si>
  <si>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</si>
  <si>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</si>
  <si>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</si>
  <si>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</si>
  <si>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</si>
  <si>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</si>
  <si>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</si>
  <si>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</si>
  <si>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</si>
  <si>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</si>
  <si>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</si>
  <si>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</si>
  <si>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</si>
  <si>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</si>
  <si>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</si>
  <si>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</si>
  <si>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</si>
  <si>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</si>
  <si>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</si>
  <si>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</si>
  <si>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</si>
  <si>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</si>
  <si>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</si>
  <si>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</si>
  <si>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</si>
  <si>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</si>
  <si>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</si>
  <si>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</si>
  <si>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</si>
  <si>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</si>
  <si>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</si>
  <si>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</si>
  <si>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</si>
  <si>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</si>
  <si>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</si>
  <si>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</si>
  <si>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</si>
  <si>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</si>
  <si>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</si>
  <si>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</si>
  <si>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</si>
  <si>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</si>
  <si>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</si>
  <si>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</si>
  <si>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</si>
  <si>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</si>
  <si>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</si>
  <si>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</si>
  <si>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</si>
  <si>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</si>
  <si>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</si>
  <si>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</si>
  <si>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</si>
  <si>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</si>
  <si>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</si>
  <si>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</si>
  <si>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</si>
  <si>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</si>
  <si>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</si>
  <si>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</si>
  <si>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</si>
  <si>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</si>
  <si>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</si>
  <si>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</si>
  <si>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</si>
  <si>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</si>
  <si>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</si>
  <si>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</si>
  <si>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</si>
  <si>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</si>
  <si>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</si>
  <si>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</si>
  <si>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</si>
  <si>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</si>
  <si>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</si>
  <si>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</si>
  <si>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</si>
  <si>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</si>
  <si>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</si>
  <si>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</si>
  <si>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</si>
  <si>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</si>
  <si>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</si>
  <si>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</si>
  <si>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</si>
  <si>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</si>
  <si>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</si>
  <si>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</si>
  <si>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</si>
  <si>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</si>
  <si>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</si>
  <si>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</si>
  <si>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</si>
  <si>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</si>
  <si>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</si>
  <si>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</si>
  <si>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</si>
  <si>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</si>
  <si>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</si>
  <si>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</si>
  <si>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</si>
  <si>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</si>
  <si>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</si>
  <si>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</si>
  <si>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</si>
  <si>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</si>
  <si>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</si>
  <si>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</si>
  <si>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</si>
  <si>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</si>
  <si>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</si>
  <si>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</si>
  <si>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</si>
  <si>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</si>
  <si>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</si>
  <si>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</si>
  <si>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</si>
  <si>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</si>
  <si>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</si>
  <si>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</si>
  <si>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</si>
  <si>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</si>
  <si>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</si>
  <si>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</si>
  <si>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</si>
  <si>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</si>
  <si>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</si>
  <si>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</si>
  <si>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</si>
  <si>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</si>
  <si>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</si>
  <si>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</si>
  <si>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</si>
  <si>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</si>
  <si>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</si>
  <si>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</si>
  <si>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</si>
  <si>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</si>
  <si>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</si>
  <si>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</si>
  <si>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</si>
  <si>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</si>
  <si>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</si>
  <si>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</si>
  <si>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</si>
  <si>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</si>
  <si>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</si>
  <si>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</si>
  <si>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</si>
  <si>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</si>
  <si>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</si>
  <si>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</si>
  <si>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</si>
  <si>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</si>
  <si>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</si>
  <si>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</si>
  <si>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</si>
  <si>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</si>
  <si>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</si>
  <si>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</si>
  <si>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</si>
  <si>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</si>
  <si>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</si>
  <si>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</si>
  <si>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</si>
  <si>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</si>
  <si>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</si>
  <si>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</si>
  <si>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</si>
  <si>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</si>
  <si>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</si>
  <si>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</si>
  <si>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</si>
  <si>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</si>
  <si>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</si>
  <si>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</si>
  <si>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</si>
  <si>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</si>
  <si>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</si>
  <si>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</si>
  <si>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</si>
  <si>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</si>
  <si>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</si>
  <si>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</si>
  <si>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</si>
  <si>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</si>
  <si>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</si>
  <si>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</si>
  <si>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</si>
  <si>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</si>
  <si>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</si>
  <si>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</si>
  <si>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</si>
  <si>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</si>
  <si>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</si>
  <si>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</si>
  <si>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</si>
  <si>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</si>
  <si>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</si>
  <si>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</si>
  <si>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</si>
  <si>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</si>
  <si>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</si>
  <si>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</si>
  <si>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</si>
  <si>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</si>
  <si>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</si>
  <si>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</si>
  <si>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</si>
  <si>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</si>
  <si>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</si>
  <si>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</si>
  <si>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</si>
  <si>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</si>
  <si>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</si>
  <si>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</si>
  <si>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</si>
  <si>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</si>
  <si>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</si>
  <si>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</si>
  <si>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</si>
  <si>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</si>
  <si>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</si>
  <si>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143001-01-C   L2</t>
  </si>
  <si>
    <t>143001-01-C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</si>
</sst>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T29" sqref="T29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0" t="s">
        <v>707</v>
      </c>
      <c r="D5" s="1011"/>
      <c r="E5" s="1012"/>
      <c r="F5" s="1012"/>
      <c r="G5" s="1013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143001-01-C   L2</v>
      </c>
      <c r="Q5" s="348"/>
      <c r="R5" s="226"/>
      <c r="S5" s="226"/>
      <c r="T5" s="226"/>
      <c r="U5" s="349" t="s">
        <v>16</v>
      </c>
      <c r="V5" s="920">
        <f ca="1" xml:space="preserve"> TODAY()</f>
        <v>42660</v>
      </c>
      <c r="W5" s="158"/>
      <c r="X5" s="158"/>
      <c r="Y5" s="158"/>
    </row>
    <row r="6" spans="1:29" ht="18.75" thickBot="1" x14ac:dyDescent="0.3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19" t="s">
        <v>321</v>
      </c>
      <c r="M6" s="1020"/>
      <c r="N6" s="1020"/>
      <c r="O6" s="1020"/>
      <c r="P6" s="1020"/>
      <c r="Q6" s="1020"/>
      <c r="R6" s="1020"/>
      <c r="S6" s="1020"/>
      <c r="T6" s="1020"/>
      <c r="U6" s="1020"/>
      <c r="V6" s="1021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2">
        <v>1</v>
      </c>
      <c r="B8" s="1000" t="s">
        <v>317</v>
      </c>
      <c r="C8" s="1002" t="s">
        <v>339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22"/>
      <c r="B9" s="1001"/>
      <c r="C9" s="1003"/>
      <c r="D9" s="1004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2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2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4" t="s">
        <v>314</v>
      </c>
      <c r="N11" s="1015"/>
      <c r="O11" s="1015"/>
      <c r="P11" s="1015"/>
      <c r="Q11" s="101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2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2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9">
        <v>2.19</v>
      </c>
      <c r="P13" s="158"/>
      <c r="Q13" s="973" t="s">
        <v>312</v>
      </c>
      <c r="R13" s="983"/>
      <c r="S13" s="999">
        <f>+C20</f>
        <v>1.0625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2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2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90">
        <v>8.5000000000000006E-2</v>
      </c>
      <c r="P15" s="158"/>
      <c r="Q15" s="973" t="s">
        <v>308</v>
      </c>
      <c r="R15" s="983"/>
      <c r="S15" s="789">
        <v>2.4089999999999998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2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2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249.23076923076923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7" t="s">
        <v>304</v>
      </c>
      <c r="R17" s="1018"/>
      <c r="S17" s="255">
        <f>+D23</f>
        <v>39.912052708217658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2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9">
        <f>SUM(O13:O16)</f>
        <v>2.3049999999999997</v>
      </c>
      <c r="P18" s="158"/>
      <c r="Q18" s="973" t="s">
        <v>302</v>
      </c>
      <c r="R18" s="974"/>
      <c r="S18" s="983"/>
      <c r="T18" s="254">
        <f>144-S15</f>
        <v>141.59100000000001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2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1.0625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4.8489197530864205E-2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973" t="s">
        <v>299</v>
      </c>
      <c r="R20" s="983"/>
      <c r="S20" s="252">
        <f>IF(ISERROR(T18/O22),"",T18/O22)</f>
        <v>60.819570026416969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3.3260043923514715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2.3280499999999997</v>
      </c>
      <c r="P22" s="158"/>
      <c r="Q22" s="973" t="s">
        <v>296</v>
      </c>
      <c r="R22" s="974"/>
      <c r="S22" s="974"/>
      <c r="T22" s="203">
        <f>IF(S20="",,S20 - 1)</f>
        <v>59.819570026416969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39.912052708217658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1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9">
        <f>IF(ISERROR(S17/T22),,S17/T22)</f>
        <v>0.66720728167374099</v>
      </c>
      <c r="P24" s="243" t="s">
        <v>22</v>
      </c>
      <c r="Q24" s="961" t="s">
        <v>692</v>
      </c>
      <c r="R24" s="961"/>
      <c r="S24" s="961"/>
      <c r="T24" s="961"/>
      <c r="U24" s="961"/>
      <c r="V24" s="198"/>
      <c r="W24" s="158"/>
      <c r="X24" s="158"/>
      <c r="Y24" s="158"/>
    </row>
    <row r="25" spans="1:29" s="237" customFormat="1" ht="13.5" thickBot="1" x14ac:dyDescent="0.25">
      <c r="A25" s="1031"/>
      <c r="B25" s="1029" t="s">
        <v>22</v>
      </c>
      <c r="C25" s="1029"/>
      <c r="D25" s="103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1"/>
      <c r="B26" s="1029"/>
      <c r="C26" s="1029"/>
      <c r="D26" s="1030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3"/>
      <c r="H27" s="1024"/>
      <c r="I27" s="1025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1">
        <v>8</v>
      </c>
      <c r="B28" s="1033" t="s">
        <v>676</v>
      </c>
      <c r="C28" s="1002" t="s">
        <v>323</v>
      </c>
      <c r="D28" s="1036"/>
      <c r="E28" s="157"/>
      <c r="F28" s="307"/>
      <c r="G28" s="1026"/>
      <c r="H28" s="1027"/>
      <c r="I28" s="1028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787">
        <v>13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1"/>
      <c r="B29" s="1033"/>
      <c r="C29" s="1003"/>
      <c r="D29" s="103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276.92307692307691</v>
      </c>
      <c r="U29" s="318"/>
      <c r="V29" s="344"/>
      <c r="W29" s="318"/>
      <c r="X29" s="318"/>
      <c r="Y29" s="223"/>
    </row>
    <row r="30" spans="1:29" ht="15.75" customHeight="1" thickBot="1" x14ac:dyDescent="0.25">
      <c r="A30" s="1031"/>
      <c r="B30" s="1033"/>
      <c r="C30" s="1003"/>
      <c r="D30" s="103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81" t="s">
        <v>708</v>
      </c>
      <c r="N30" s="981"/>
      <c r="O30" s="921">
        <v>0.32500000000000001</v>
      </c>
      <c r="P30" s="158"/>
      <c r="Q30" s="931" t="s">
        <v>287</v>
      </c>
      <c r="R30" s="932"/>
      <c r="S30" s="933"/>
      <c r="T30" s="930">
        <f>IF(ISERROR(T29*0.9),"",T29*0.9)</f>
        <v>249.23076923076923</v>
      </c>
      <c r="U30" s="158"/>
      <c r="V30" s="198"/>
      <c r="W30" s="158"/>
      <c r="X30" s="318"/>
      <c r="Y30" s="223"/>
    </row>
    <row r="31" spans="1:29" ht="15.75" customHeight="1" thickBot="1" x14ac:dyDescent="0.25">
      <c r="A31" s="1031"/>
      <c r="B31" s="1033"/>
      <c r="C31" s="1003"/>
      <c r="D31" s="103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1"/>
      <c r="B32" s="1033"/>
      <c r="C32" s="1003"/>
      <c r="D32" s="103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0.34220728167374098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1"/>
      <c r="B33" s="1033"/>
      <c r="C33" s="1003"/>
      <c r="D33" s="103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1"/>
      <c r="B34" s="1033"/>
      <c r="C34" s="1003"/>
      <c r="D34" s="1036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1"/>
      <c r="B35" s="1033"/>
      <c r="C35" s="1003"/>
      <c r="D35" s="1036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1032"/>
      <c r="B36" s="1034"/>
      <c r="C36" s="1035"/>
      <c r="D36" s="103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358.91742015850184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2.4089999999999998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60.819570026416969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59.819570026416969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15.048259784817134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200.60324731021421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225.72389677225701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0.66720728167374099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1.4011352915148561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254.27610322774299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3051.313238732916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381.4141548416145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1.1442604880704659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3" t="s">
        <v>248</v>
      </c>
      <c r="M54" s="1044"/>
      <c r="N54" s="1044"/>
      <c r="O54" s="1045"/>
      <c r="P54" s="1048">
        <f>U52</f>
        <v>381.4141548416145</v>
      </c>
      <c r="Q54" s="1049"/>
      <c r="R54" s="1047" t="s">
        <v>702</v>
      </c>
      <c r="S54" s="323" t="s">
        <v>247</v>
      </c>
      <c r="T54" s="324"/>
      <c r="U54" s="324"/>
      <c r="V54" s="347">
        <f>O24</f>
        <v>0.66720728167374099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7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4.8489197530864205E-2</v>
      </c>
      <c r="L56" s="1043" t="s">
        <v>244</v>
      </c>
      <c r="M56" s="1044"/>
      <c r="N56" s="1044"/>
      <c r="O56" s="1045"/>
      <c r="P56" s="1046">
        <f>T30</f>
        <v>249.23076923076923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0" t="s">
        <v>349</v>
      </c>
      <c r="M59" s="1042"/>
      <c r="N59"/>
      <c r="O59" s="1040" t="s">
        <v>351</v>
      </c>
      <c r="P59" s="1042"/>
      <c r="Q59"/>
      <c r="R59" s="1040" t="s">
        <v>328</v>
      </c>
      <c r="S59" s="1041"/>
      <c r="T59" s="1041"/>
      <c r="U59" s="1042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0.46704509717161868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0.25687480344439029</v>
      </c>
      <c r="E62" s="146"/>
      <c r="F62" s="304">
        <v>68</v>
      </c>
      <c r="G62" s="180" t="s">
        <v>231</v>
      </c>
      <c r="H62" s="182"/>
      <c r="I62" s="181">
        <f>SUM(I53:I61)</f>
        <v>1.2123455464958468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2.2217958964297731E-2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1.1442604880704659</v>
      </c>
      <c r="E64" s="146"/>
      <c r="F64" s="165">
        <v>70</v>
      </c>
      <c r="G64" s="167" t="s">
        <v>352</v>
      </c>
      <c r="H64" s="166"/>
      <c r="I64" s="162">
        <f>+I63+I62</f>
        <v>1.2345635054601445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1038" t="s">
        <v>335</v>
      </c>
      <c r="M73" s="1039"/>
      <c r="N73" s="150"/>
      <c r="O73" s="1038" t="s">
        <v>334</v>
      </c>
      <c r="P73" s="1039"/>
      <c r="R73" s="1040" t="s">
        <v>333</v>
      </c>
      <c r="S73" s="1041"/>
      <c r="T73" s="1042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2">
        <v>1</v>
      </c>
      <c r="B5" s="1000" t="s">
        <v>317</v>
      </c>
      <c r="C5" s="1002"/>
      <c r="D5" s="1057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2"/>
      <c r="B6" s="1001"/>
      <c r="C6" s="1003"/>
      <c r="D6" s="1057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2"/>
      <c r="B7" s="1001"/>
      <c r="C7" s="1003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2"/>
      <c r="B8" s="1001"/>
      <c r="C8" s="1003"/>
      <c r="D8" s="1057"/>
      <c r="E8" s="204"/>
      <c r="F8" s="443"/>
      <c r="G8" s="200" t="s">
        <v>311</v>
      </c>
      <c r="H8" s="176"/>
      <c r="I8" s="445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2"/>
      <c r="B9" s="1001"/>
      <c r="C9" s="1003"/>
      <c r="D9" s="1057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2"/>
      <c r="B10" s="1001"/>
      <c r="C10" s="1003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2"/>
      <c r="B11" s="1001"/>
      <c r="C11" s="1003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2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2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2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2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2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1"/>
      <c r="B23" s="1058"/>
      <c r="C23" s="1058"/>
      <c r="D23" s="105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1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1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1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1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1"/>
      <c r="B30" s="1001"/>
      <c r="C30" s="1003"/>
      <c r="D30" s="1006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0" t="s">
        <v>329</v>
      </c>
      <c r="M76" s="104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2">
        <v>1</v>
      </c>
      <c r="B5" s="1000" t="s">
        <v>317</v>
      </c>
      <c r="C5" s="1002"/>
      <c r="D5" s="1057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2"/>
      <c r="B6" s="1001"/>
      <c r="C6" s="1003"/>
      <c r="D6" s="1057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2"/>
      <c r="B7" s="1001"/>
      <c r="C7" s="1003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2"/>
      <c r="B8" s="1001"/>
      <c r="C8" s="1003"/>
      <c r="D8" s="1057"/>
      <c r="E8" s="204"/>
      <c r="F8" s="443"/>
      <c r="G8" s="200" t="s">
        <v>311</v>
      </c>
      <c r="H8" s="176"/>
      <c r="I8" s="445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2"/>
      <c r="B9" s="1001"/>
      <c r="C9" s="1003"/>
      <c r="D9" s="1057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2"/>
      <c r="B10" s="1001"/>
      <c r="C10" s="1003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2"/>
      <c r="B11" s="1001"/>
      <c r="C11" s="1003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2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2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2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2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2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1"/>
      <c r="B23" s="1058"/>
      <c r="C23" s="1058"/>
      <c r="D23" s="105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1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1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1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1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1"/>
      <c r="B30" s="1001"/>
      <c r="C30" s="1003"/>
      <c r="D30" s="1006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0" t="s">
        <v>329</v>
      </c>
      <c r="M76" s="104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2">
        <v>1</v>
      </c>
      <c r="B5" s="1000" t="s">
        <v>317</v>
      </c>
      <c r="C5" s="1002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2"/>
      <c r="B6" s="1001"/>
      <c r="C6" s="1003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2"/>
      <c r="B7" s="1001"/>
      <c r="C7" s="1003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2"/>
      <c r="B8" s="1001"/>
      <c r="C8" s="1003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2"/>
      <c r="B9" s="1001"/>
      <c r="C9" s="1003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2"/>
      <c r="B10" s="1001"/>
      <c r="C10" s="1003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2"/>
      <c r="B11" s="1001"/>
      <c r="C11" s="1003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2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2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2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2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2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1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1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1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1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1"/>
      <c r="B30" s="1001"/>
      <c r="C30" s="1003"/>
      <c r="D30" s="1006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0" t="s">
        <v>329</v>
      </c>
      <c r="M76" s="104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2">
        <v>1</v>
      </c>
      <c r="B5" s="1000" t="s">
        <v>317</v>
      </c>
      <c r="C5" s="1002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2"/>
      <c r="B6" s="1001"/>
      <c r="C6" s="1003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2"/>
      <c r="B7" s="1001"/>
      <c r="C7" s="1003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2"/>
      <c r="B8" s="1001"/>
      <c r="C8" s="1003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2"/>
      <c r="B9" s="1001"/>
      <c r="C9" s="1003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2"/>
      <c r="B10" s="1001"/>
      <c r="C10" s="1003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2"/>
      <c r="B11" s="1001"/>
      <c r="C11" s="1003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2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2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2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2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2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1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1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1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1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1"/>
      <c r="B30" s="1001"/>
      <c r="C30" s="1003"/>
      <c r="D30" s="1006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0" t="s">
        <v>329</v>
      </c>
      <c r="M76" s="104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2">
        <v>1</v>
      </c>
      <c r="B5" s="1000" t="s">
        <v>317</v>
      </c>
      <c r="C5" s="1002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2"/>
      <c r="B6" s="1001"/>
      <c r="C6" s="1003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2"/>
      <c r="B7" s="1001"/>
      <c r="C7" s="1003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2"/>
      <c r="B8" s="1001"/>
      <c r="C8" s="1003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2"/>
      <c r="B9" s="1001"/>
      <c r="C9" s="1003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2"/>
      <c r="B10" s="1001"/>
      <c r="C10" s="1003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2"/>
      <c r="B11" s="1001"/>
      <c r="C11" s="1003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2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2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2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2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2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1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1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1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1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1"/>
      <c r="B30" s="1001"/>
      <c r="C30" s="1003"/>
      <c r="D30" s="1006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0" t="s">
        <v>329</v>
      </c>
      <c r="M76" s="104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2">
        <v>1</v>
      </c>
      <c r="B5" s="1000" t="s">
        <v>317</v>
      </c>
      <c r="C5" s="1002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2"/>
      <c r="B6" s="1001"/>
      <c r="C6" s="1003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2"/>
      <c r="B7" s="1001"/>
      <c r="C7" s="1003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2"/>
      <c r="B8" s="1001"/>
      <c r="C8" s="1003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2"/>
      <c r="B9" s="1001"/>
      <c r="C9" s="1003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2"/>
      <c r="B10" s="1001"/>
      <c r="C10" s="1003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2"/>
      <c r="B11" s="1001"/>
      <c r="C11" s="1003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2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2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2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2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2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1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1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1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1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1"/>
      <c r="B30" s="1001"/>
      <c r="C30" s="1003"/>
      <c r="D30" s="1006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0" t="s">
        <v>329</v>
      </c>
      <c r="M76" s="104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2">
        <v>1</v>
      </c>
      <c r="B5" s="1000" t="s">
        <v>317</v>
      </c>
      <c r="C5" s="1002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2"/>
      <c r="B6" s="1001"/>
      <c r="C6" s="1003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2"/>
      <c r="B7" s="1001"/>
      <c r="C7" s="1003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2"/>
      <c r="B8" s="1001"/>
      <c r="C8" s="1003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2"/>
      <c r="B9" s="1001"/>
      <c r="C9" s="1003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2"/>
      <c r="B10" s="1001"/>
      <c r="C10" s="1003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2"/>
      <c r="B11" s="1001"/>
      <c r="C11" s="1003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2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2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2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2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2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1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1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1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1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1"/>
      <c r="B30" s="1001"/>
      <c r="C30" s="1003"/>
      <c r="D30" s="1006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0" t="s">
        <v>329</v>
      </c>
      <c r="M76" s="104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2">
        <v>1</v>
      </c>
      <c r="B5" s="1000" t="s">
        <v>317</v>
      </c>
      <c r="C5" s="1002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2"/>
      <c r="B6" s="1001"/>
      <c r="C6" s="1003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2"/>
      <c r="B7" s="1001"/>
      <c r="C7" s="1003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2"/>
      <c r="B8" s="1001"/>
      <c r="C8" s="1003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2"/>
      <c r="B9" s="1001"/>
      <c r="C9" s="1003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2"/>
      <c r="B10" s="1001"/>
      <c r="C10" s="1003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2"/>
      <c r="B11" s="1001"/>
      <c r="C11" s="1003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2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2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2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2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2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1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1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1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1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1"/>
      <c r="B30" s="1001"/>
      <c r="C30" s="1003"/>
      <c r="D30" s="1006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0" t="s">
        <v>329</v>
      </c>
      <c r="M76" s="104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2">
        <v>1</v>
      </c>
      <c r="B5" s="1000" t="s">
        <v>317</v>
      </c>
      <c r="C5" s="1002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2"/>
      <c r="B6" s="1001"/>
      <c r="C6" s="1003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2"/>
      <c r="B7" s="1001"/>
      <c r="C7" s="1003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2"/>
      <c r="B8" s="1001"/>
      <c r="C8" s="1003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2"/>
      <c r="B9" s="1001"/>
      <c r="C9" s="1003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2"/>
      <c r="B10" s="1001"/>
      <c r="C10" s="1003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2"/>
      <c r="B11" s="1001"/>
      <c r="C11" s="1003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2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2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2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2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2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1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1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1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1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1"/>
      <c r="B30" s="1001"/>
      <c r="C30" s="1003"/>
      <c r="D30" s="1006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0" t="s">
        <v>329</v>
      </c>
      <c r="M76" s="104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42660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42660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2">
        <f>Assembly!C2</f>
        <v>0</v>
      </c>
      <c r="D4" s="943"/>
      <c r="E4" s="943"/>
      <c r="F4" s="943"/>
      <c r="G4" s="943"/>
      <c r="H4" s="943"/>
      <c r="I4" s="943"/>
      <c r="J4" s="943"/>
      <c r="K4" s="944"/>
    </row>
    <row r="5" spans="1:14" x14ac:dyDescent="0.25">
      <c r="A5" s="733" t="s">
        <v>595</v>
      </c>
      <c r="B5" s="734"/>
      <c r="C5" s="945">
        <f>Assembly!R2</f>
        <v>3334</v>
      </c>
      <c r="D5" s="943"/>
      <c r="E5" s="943"/>
      <c r="F5" s="943"/>
      <c r="G5" s="943"/>
      <c r="H5" s="943"/>
      <c r="I5" s="943"/>
      <c r="J5" s="943"/>
      <c r="K5" s="944"/>
      <c r="N5" s="731" t="s">
        <v>596</v>
      </c>
    </row>
    <row r="6" spans="1:14" x14ac:dyDescent="0.25">
      <c r="A6" s="735" t="s">
        <v>597</v>
      </c>
      <c r="B6" s="736"/>
      <c r="C6" s="945"/>
      <c r="D6" s="943"/>
      <c r="E6" s="943"/>
      <c r="F6" s="943"/>
      <c r="G6" s="943"/>
      <c r="H6" s="943"/>
      <c r="I6" s="943"/>
      <c r="J6" s="943"/>
      <c r="K6" s="944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5"/>
      <c r="D8" s="943"/>
      <c r="E8" s="943"/>
      <c r="F8" s="943"/>
      <c r="G8" s="943"/>
      <c r="H8" s="943"/>
      <c r="I8" s="943"/>
      <c r="J8" s="943"/>
      <c r="K8" s="944"/>
      <c r="N8" s="731" t="s">
        <v>600</v>
      </c>
    </row>
    <row r="9" spans="1:14" x14ac:dyDescent="0.25">
      <c r="A9" s="733" t="s">
        <v>601</v>
      </c>
      <c r="B9" s="740"/>
      <c r="C9" s="945" t="s">
        <v>598</v>
      </c>
      <c r="D9" s="943"/>
      <c r="E9" s="943"/>
      <c r="F9" s="943"/>
      <c r="G9" s="943"/>
      <c r="H9" s="943"/>
      <c r="I9" s="943"/>
      <c r="J9" s="943"/>
      <c r="K9" s="944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9" t="s">
        <v>604</v>
      </c>
      <c r="J11" s="939" t="s">
        <v>605</v>
      </c>
      <c r="K11" s="939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0"/>
      <c r="J12" s="940"/>
      <c r="K12" s="940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1"/>
      <c r="J13" s="941"/>
      <c r="K13" s="941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 x14ac:dyDescent="0.25">
      <c r="A42" s="937" t="s">
        <v>616</v>
      </c>
      <c r="B42" s="937"/>
      <c r="C42" s="937"/>
      <c r="D42" s="937"/>
      <c r="E42" s="937"/>
      <c r="F42" s="937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8" t="s">
        <v>617</v>
      </c>
      <c r="B43" s="938"/>
      <c r="C43" s="938"/>
      <c r="D43" s="938"/>
      <c r="E43" s="938"/>
      <c r="F43" s="938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8" t="s">
        <v>618</v>
      </c>
      <c r="B44" s="938"/>
      <c r="C44" s="938"/>
      <c r="D44" s="938"/>
      <c r="E44" s="938"/>
      <c r="F44" s="938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8" t="s">
        <v>619</v>
      </c>
      <c r="B45" s="938"/>
      <c r="C45" s="938"/>
      <c r="D45" s="938"/>
      <c r="E45" s="938"/>
      <c r="F45" s="938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4" t="s">
        <v>620</v>
      </c>
      <c r="B46" s="934"/>
      <c r="C46" s="934"/>
      <c r="D46" s="934"/>
      <c r="E46" s="934"/>
      <c r="F46" s="934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4" t="s">
        <v>621</v>
      </c>
      <c r="B47" s="934"/>
      <c r="C47" s="934"/>
      <c r="D47" s="934"/>
      <c r="E47" s="934"/>
      <c r="F47" s="934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4" t="s">
        <v>622</v>
      </c>
      <c r="B48" s="934"/>
      <c r="C48" s="934"/>
      <c r="D48" s="934"/>
      <c r="E48" s="934"/>
      <c r="F48" s="934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6">
        <f>+'Internal Sign Off'!C4</f>
        <v>0</v>
      </c>
      <c r="B7" s="946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7"/>
      <c r="D4" s="948"/>
      <c r="E4" s="948"/>
      <c r="F4" s="949"/>
    </row>
    <row r="5" spans="1:11" ht="21.75" customHeight="1" x14ac:dyDescent="0.2">
      <c r="B5" s="107" t="s">
        <v>34</v>
      </c>
      <c r="C5" s="947"/>
      <c r="D5" s="948"/>
      <c r="E5" s="948"/>
      <c r="F5" s="949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7"/>
      <c r="D7" s="948"/>
      <c r="E7" s="948"/>
      <c r="F7" s="949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1.1588758726858506</v>
      </c>
      <c r="F23" s="120">
        <f>E23</f>
        <v>1.1588758726858506</v>
      </c>
    </row>
    <row r="24" spans="2:28" x14ac:dyDescent="0.2">
      <c r="B24" s="115" t="s">
        <v>44</v>
      </c>
      <c r="C24" s="108"/>
      <c r="D24" s="111"/>
      <c r="E24" s="111">
        <f>Assembly!H96</f>
        <v>5.1669672009994727E-2</v>
      </c>
      <c r="F24" s="120">
        <f>E24</f>
        <v>5.1669672009994727E-2</v>
      </c>
    </row>
    <row r="25" spans="2:28" x14ac:dyDescent="0.2">
      <c r="B25" s="121" t="s">
        <v>40</v>
      </c>
      <c r="C25" s="108"/>
      <c r="D25" s="361"/>
      <c r="E25" s="122">
        <f>Assembly!H97</f>
        <v>2.4017960764299531E-2</v>
      </c>
      <c r="F25" s="123">
        <f>E25-Assembly!H85-Assembly!H86-Assembly!H88-Assembly!H89-'Machined Part #1'!I54-'Machined Part #1'!I58-'Pacific Quote #2'!I50-'Pacific Quote #2'!I54-'Pacific Quote #3'!I50-'Pacific Quote #3'!I54</f>
        <v>2.2217958964297731E-2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-1.2345635054601449</v>
      </c>
      <c r="F26" s="120">
        <f>F22-F23-F24-F25</f>
        <v>-1.232763503660143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-1.2345635054601449</v>
      </c>
      <c r="F28" s="120">
        <f>F26-F27</f>
        <v>-1.232763503660143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0" t="s">
        <v>20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950"/>
      <c r="P1" s="950"/>
      <c r="Q1" s="950"/>
      <c r="R1" s="950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1" t="s">
        <v>3</v>
      </c>
      <c r="R7" s="952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1.1588758726858506</v>
      </c>
      <c r="F34" s="395">
        <f>'Machined Part #1'!I55+'Machined Part #1'!I56+'Machined Part #1'!I57</f>
        <v>5.1669672009994727E-2</v>
      </c>
      <c r="G34" s="468">
        <f>'Machined Part #1'!I63+'Machined Part #1'!I54+'Machined Part #1'!I58</f>
        <v>2.4017960764299531E-2</v>
      </c>
      <c r="H34" s="327">
        <f>'Machined Part #1'!I64</f>
        <v>1.2345635054601445</v>
      </c>
      <c r="I34" s="327"/>
      <c r="J34" s="844">
        <f t="shared" ref="J34:J43" si="1">$H34</f>
        <v>1.2345635054601445</v>
      </c>
      <c r="K34" s="812"/>
      <c r="L34" s="327"/>
      <c r="M34" s="327">
        <f t="shared" ref="M34:M43" si="2">$H34</f>
        <v>1.2345635054601445</v>
      </c>
      <c r="N34" s="812"/>
      <c r="O34" s="327"/>
      <c r="P34" s="327">
        <f t="shared" ref="P34:P43" si="3">$H34</f>
        <v>1.2345635054601445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1.2345635054601445</v>
      </c>
      <c r="I44" s="467"/>
      <c r="J44" s="847">
        <f>SUM(J34:J43)</f>
        <v>1.2345635054601445</v>
      </c>
      <c r="K44" s="814"/>
      <c r="L44" s="467"/>
      <c r="M44" s="467">
        <f>SUM(M34:M43)</f>
        <v>1.2345635054601445</v>
      </c>
      <c r="N44" s="814"/>
      <c r="O44" s="467"/>
      <c r="P44" s="467">
        <f>SUM(P34:P43)</f>
        <v>1.2345635054601445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1.1588758726858506</v>
      </c>
      <c r="I95" s="478"/>
      <c r="J95" s="862">
        <f>J65+SUM(F46:F55)+SUM(F34:F43)+J32</f>
        <v>5.1669672009994727E-2</v>
      </c>
      <c r="K95" s="817"/>
      <c r="L95" s="478"/>
      <c r="M95" s="478">
        <f>M65+SUM(G46:G55)+SUM(G34:G43)+M32</f>
        <v>2.4017960764299531E-2</v>
      </c>
      <c r="N95" s="817"/>
      <c r="O95" s="478"/>
      <c r="P95" s="478">
        <f>P65+SUM(H46:H55)+SUM(H34:H43)+P32</f>
        <v>1.2345635054601445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5.1669672009994727E-2</v>
      </c>
      <c r="I96" s="397"/>
      <c r="J96" s="863">
        <f>J80+SUM(G46:G55)+SUM(G34:G43)</f>
        <v>2.4017960764299531E-2</v>
      </c>
      <c r="K96" s="823"/>
      <c r="L96" s="397"/>
      <c r="M96" s="397">
        <f>M80+SUM(H46:H55)+SUM(H34:H43)</f>
        <v>1.2345635054601445</v>
      </c>
      <c r="N96" s="823"/>
      <c r="O96" s="397"/>
      <c r="P96" s="397">
        <f>P80+SUM(J46:J55)+SUM(J34:J43)</f>
        <v>1.2345635054601445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2.4017960764299531E-2</v>
      </c>
      <c r="I97" s="326"/>
      <c r="J97" s="864">
        <f>J81+SUM(H46:H55)+SUM(H34:H43)+J91</f>
        <v>1.2345635054601445</v>
      </c>
      <c r="K97" s="816"/>
      <c r="L97" s="326"/>
      <c r="M97" s="326">
        <f>M81+SUM(J46:J55)+SUM(J34:J43)+M91</f>
        <v>1.2345635054601445</v>
      </c>
      <c r="N97" s="816"/>
      <c r="O97" s="326"/>
      <c r="P97" s="326">
        <f>P81+SUM(M46:M55)+SUM(M34:M43)+P91</f>
        <v>1.2345635054601445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1.2345635054601449</v>
      </c>
      <c r="I99" s="360"/>
      <c r="J99" s="866">
        <f>SUM(J95:J98)</f>
        <v>1.3102511382344388</v>
      </c>
      <c r="K99" s="818"/>
      <c r="L99" s="360"/>
      <c r="M99" s="360">
        <f>SUM(M95:M98)</f>
        <v>2.4931449716845888</v>
      </c>
      <c r="N99" s="818"/>
      <c r="O99" s="360"/>
      <c r="P99" s="360">
        <f>SUM(P95:P98)</f>
        <v>3.7036905163804335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9"/>
      <c r="D11" s="959"/>
      <c r="E11" s="959"/>
      <c r="F11" s="959"/>
      <c r="G11" s="959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6"/>
      <c r="D13" s="957"/>
      <c r="E13" s="957"/>
      <c r="F13" s="957"/>
      <c r="G13" s="958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3"/>
      <c r="D37" s="953"/>
      <c r="E37" s="953"/>
      <c r="F37" s="953"/>
      <c r="G37" s="953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0"/>
      <c r="D39" s="960"/>
      <c r="E39" s="960"/>
      <c r="F39" s="960"/>
      <c r="G39" s="960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3"/>
      <c r="D44" s="953"/>
      <c r="E44" s="953"/>
      <c r="F44" s="953"/>
      <c r="G44" s="953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4"/>
      <c r="D46" s="954"/>
      <c r="E46" s="954"/>
      <c r="F46" s="954"/>
      <c r="G46" s="954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9"/>
      <c r="D11" s="959"/>
      <c r="E11" s="959"/>
      <c r="F11" s="959"/>
      <c r="G11" s="959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6"/>
      <c r="D13" s="957"/>
      <c r="E13" s="957"/>
      <c r="F13" s="957"/>
      <c r="G13" s="958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3"/>
      <c r="D37" s="953"/>
      <c r="E37" s="953"/>
      <c r="F37" s="953"/>
      <c r="G37" s="953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0"/>
      <c r="D39" s="960"/>
      <c r="E39" s="960"/>
      <c r="F39" s="960"/>
      <c r="G39" s="960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3"/>
      <c r="D44" s="953"/>
      <c r="E44" s="953"/>
      <c r="F44" s="953"/>
      <c r="G44" s="953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4"/>
      <c r="D46" s="954"/>
      <c r="E46" s="954"/>
      <c r="F46" s="954"/>
      <c r="G46" s="954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Stephanie Smith</cp:lastModifiedBy>
  <cp:lastPrinted>2012-09-25T16:12:10Z</cp:lastPrinted>
  <dcterms:created xsi:type="dcterms:W3CDTF">1996-10-14T23:33:28Z</dcterms:created>
  <dcterms:modified xsi:type="dcterms:W3CDTF">2016-10-17T20:03:59Z</dcterms:modified>
</cp:coreProperties>
</file>