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37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J82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<sst xmlns="http://schemas.openxmlformats.org/spreadsheetml/2006/main" count="3073" uniqueCount="711">
  <si>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</si>
  <si>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</si>
  <si>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</si>
  <si>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</si>
  <si>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</si>
  <si>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</si>
  <si>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</si>
  <si>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</si>
  <si>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</si>
  <si>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</si>
  <si>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</si>
  <si>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</si>
  <si>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</si>
  <si>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</si>
  <si>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</si>
  <si>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</si>
  <si>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</si>
  <si>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</si>
  <si>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</si>
  <si>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</si>
  <si>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</si>
  <si>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</si>
  <si>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</si>
  <si>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</si>
  <si>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</si>
  <si>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</si>
  <si>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</si>
  <si>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</si>
  <si>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</si>
  <si>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</si>
  <si>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</si>
  <si>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</si>
  <si>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</si>
  <si>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</si>
  <si>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</si>
  <si>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</si>
  <si>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</si>
  <si>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</si>
  <si>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</si>
  <si>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</si>
  <si>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</si>
  <si>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</si>
  <si>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</si>
  <si>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</si>
  <si>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</si>
  <si>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</si>
  <si>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</si>
  <si>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</si>
  <si>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</si>
  <si>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</si>
  <si>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</si>
  <si>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</si>
  <si>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</si>
  <si>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</si>
  <si>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</si>
  <si>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</si>
  <si>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</si>
  <si>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</si>
  <si>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</si>
  <si>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</si>
  <si>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</si>
  <si>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</si>
  <si>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</si>
  <si>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</si>
  <si>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</si>
  <si>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</si>
  <si>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</si>
  <si>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</si>
  <si>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</si>
  <si>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</si>
  <si>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</si>
  <si>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</si>
  <si>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</si>
  <si>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</si>
  <si>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</si>
  <si>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</si>
  <si>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</si>
  <si>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</si>
  <si>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</si>
  <si>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</si>
  <si>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</si>
  <si>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</si>
  <si>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</si>
  <si>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</si>
  <si>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</si>
  <si>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</si>
  <si>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</si>
  <si>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</si>
  <si>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</si>
  <si>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</si>
  <si>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</si>
  <si>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</si>
  <si>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</si>
  <si>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</si>
  <si>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</si>
  <si>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</si>
  <si>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</si>
  <si>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</si>
  <si>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</si>
  <si>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</si>
  <si>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</si>
  <si>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</si>
  <si>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</si>
  <si>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</si>
  <si>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</si>
  <si>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</si>
  <si>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</si>
  <si>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</si>
  <si>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</si>
  <si>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</si>
  <si>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</si>
  <si>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</si>
  <si>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</si>
  <si>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</si>
  <si>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</si>
  <si>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</si>
  <si>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</si>
  <si>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</si>
  <si>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</si>
  <si>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</si>
  <si>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</si>
  <si>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</si>
  <si>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</si>
  <si>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</si>
  <si>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</si>
  <si>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</si>
  <si>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</si>
  <si>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</si>
  <si>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</si>
  <si>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</si>
  <si>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</si>
  <si>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</si>
  <si>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</si>
  <si>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</si>
  <si>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</si>
  <si>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</si>
  <si>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</si>
  <si>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</si>
  <si>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</si>
  <si>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</si>
  <si>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</si>
  <si>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</si>
  <si>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</si>
  <si>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</si>
  <si>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</si>
  <si>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</si>
  <si>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</si>
  <si>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</si>
  <si>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</si>
  <si>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</si>
  <si>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</si>
  <si>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</si>
  <si>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</si>
  <si>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</si>
  <si>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</si>
  <si>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</si>
  <si>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</si>
  <si>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</si>
  <si>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</si>
  <si>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</si>
  <si>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</si>
  <si>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</si>
  <si>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</si>
  <si>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</si>
  <si>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</si>
  <si>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</si>
  <si>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</si>
  <si>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</si>
  <si>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</si>
  <si>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</si>
  <si>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</si>
  <si>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</si>
  <si>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</si>
  <si>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</si>
  <si>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</si>
  <si>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</si>
  <si>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</si>
  <si>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</si>
  <si>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</si>
  <si>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</si>
  <si>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</si>
  <si>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</si>
  <si>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</si>
  <si>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</si>
  <si>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</si>
  <si>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</si>
  <si>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</si>
  <si>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</si>
  <si>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</si>
  <si>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</si>
  <si>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</si>
  <si>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</si>
  <si>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</si>
  <si>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</si>
  <si>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</si>
  <si>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</si>
  <si>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</si>
  <si>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</si>
  <si>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</si>
  <si>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</si>
  <si>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</si>
  <si>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</si>
  <si>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</si>
  <si>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</si>
  <si>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</si>
  <si>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</si>
  <si>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</si>
  <si>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</si>
  <si>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</si>
  <si>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</si>
  <si>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</si>
  <si>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</si>
  <si>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</si>
  <si>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</si>
  <si>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</si>
  <si>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</si>
  <si>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</si>
  <si>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</si>
  <si>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</si>
  <si>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</si>
  <si>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</si>
  <si>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</si>
  <si>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</si>
  <si>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</si>
  <si>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</si>
  <si>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</si>
  <si>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</si>
  <si>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</si>
  <si>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</si>
  <si>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</si>
  <si>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</si>
  <si>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</si>
  <si>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</si>
  <si>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</si>
  <si>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</si>
  <si>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</si>
  <si>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</si>
  <si>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</si>
  <si>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</si>
  <si>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</si>
  <si>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</si>
  <si>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</si>
  <si>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</si>
  <si>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</si>
  <si>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</si>
  <si>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</si>
  <si>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</si>
  <si>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</si>
  <si>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</si>
  <si>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</si>
  <si>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</si>
  <si>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</si>
  <si>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</si>
  <si>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</si>
  <si>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</si>
  <si>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</si>
  <si>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</si>
  <si>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</si>
  <si>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</si>
  <si>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</si>
  <si>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</si>
  <si>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</si>
  <si>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</si>
  <si>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</si>
  <si>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</si>
  <si>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</si>
  <si>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</si>
  <si>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</si>
  <si>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</si>
  <si>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</si>
  <si>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</si>
  <si>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</si>
  <si>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</si>
  <si>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</si>
  <si>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</si>
  <si>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</si>
  <si>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</si>
  <si>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</si>
  <si>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</si>
  <si>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</si>
  <si>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</si>
  <si>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</si>
  <si>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</si>
  <si>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</si>
  <si>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</si>
  <si>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</si>
  <si>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</si>
  <si>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</si>
  <si>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</si>
  <si>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</si>
  <si>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</si>
  <si>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</si>
  <si>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</si>
  <si>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</si>
  <si>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</si>
  <si>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</si>
  <si>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</si>
  <si>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</si>
  <si>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</si>
  <si>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</si>
  <si>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</si>
  <si>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</si>
  <si>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</si>
  <si>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</si>
  <si>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</si>
  <si>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</si>
  <si>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</si>
  <si>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</si>
  <si>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</si>
  <si>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</si>
  <si>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</si>
  <si>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</si>
  <si>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</si>
  <si>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</si>
  <si>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</si>
  <si>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</si>
  <si>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</si>
  <si>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</si>
  <si>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</si>
  <si>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</si>
  <si>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</si>
  <si>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</si>
  <si>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</si>
  <si>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</si>
  <si>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</si>
  <si>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</si>
  <si>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</si>
  <si>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</si>
  <si>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</si>
  <si>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</si>
  <si>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</si>
  <si>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</si>
  <si>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</si>
  <si>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</si>
  <si>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</si>
  <si>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</si>
  <si>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</si>
  <si>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</si>
  <si>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</si>
  <si>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</si>
  <si>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</si>
  <si>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</si>
  <si>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</si>
  <si>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</si>
  <si>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</si>
  <si>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</si>
  <si>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</si>
  <si>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</si>
  <si>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</si>
  <si>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</si>
  <si>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</si>
  <si>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</si>
  <si>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</si>
  <si>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</si>
  <si>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</si>
  <si>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</si>
  <si>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</si>
  <si>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</si>
  <si>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</si>
  <si>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</si>
  <si>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</si>
  <si>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</si>
  <si>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</si>
  <si>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</si>
  <si>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</si>
  <si>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</si>
  <si>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</si>
  <si>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</si>
  <si>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</si>
  <si>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</si>
  <si>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</si>
  <si>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</si>
  <si>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</si>
  <si>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</si>
  <si>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</si>
  <si>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</si>
  <si>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</si>
  <si>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</si>
  <si>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</si>
  <si>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</si>
  <si>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</si>
  <si>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</si>
  <si>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</si>
  <si>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</si>
  <si>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</si>
  <si>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</si>
  <si>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</si>
  <si>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</si>
  <si>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</si>
  <si>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</si>
  <si>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</si>
  <si>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</si>
  <si>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</si>
  <si>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</si>
  <si>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</si>
  <si>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</si>
  <si>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</si>
  <si>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</si>
  <si>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</si>
  <si>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</si>
  <si>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</si>
  <si>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</si>
  <si>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</si>
  <si>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</si>
  <si>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</si>
  <si>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</si>
  <si>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</si>
  <si>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</si>
  <si>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</si>
  <si>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</si>
  <si>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</si>
  <si>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</si>
  <si>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</si>
  <si>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</si>
  <si>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</si>
  <si>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</si>
  <si>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</si>
  <si>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</si>
  <si>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</si>
  <si>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</si>
  <si>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</si>
  <si>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</si>
  <si>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</si>
  <si>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</si>
  <si>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</si>
  <si>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</si>
  <si>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</si>
  <si>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</si>
  <si>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</si>
  <si>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</si>
  <si>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</si>
  <si>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</si>
  <si>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</si>
  <si>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</si>
  <si>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</si>
  <si>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</si>
  <si>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</si>
  <si>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</si>
  <si>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</si>
  <si>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</si>
  <si>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</si>
  <si>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</si>
  <si>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</si>
  <si>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</si>
  <si>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</si>
  <si>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</si>
  <si>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</si>
  <si>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</si>
  <si>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</si>
  <si>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</si>
  <si>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</si>
  <si>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</si>
  <si>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</si>
  <si>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</si>
  <si>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</si>
  <si>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</si>
  <si>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</si>
  <si>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</si>
  <si>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</si>
  <si>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</si>
  <si>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</si>
  <si>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</si>
  <si>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</si>
  <si>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</si>
  <si>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</si>
  <si>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</si>
  <si>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</si>
  <si>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</si>
  <si>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</si>
  <si>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</si>
  <si>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</si>
  <si>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</si>
  <si>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</si>
  <si>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</si>
  <si>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</si>
  <si>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</si>
  <si>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</si>
  <si>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</si>
  <si>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</si>
  <si>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</si>
  <si>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</si>
  <si>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</si>
  <si>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</si>
  <si>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</si>
  <si>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</si>
  <si>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</si>
  <si>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</si>
  <si>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</si>
  <si>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</si>
  <si>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</si>
  <si>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</si>
  <si>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</si>
  <si>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</si>
  <si>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</si>
  <si>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</si>
  <si>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</si>
  <si>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</si>
  <si>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</si>
  <si>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</si>
  <si>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</si>
  <si>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</si>
  <si>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</si>
  <si>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</si>
  <si>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</si>
  <si>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</si>
  <si>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</si>
  <si>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</si>
  <si>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</si>
  <si>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</si>
  <si>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</si>
  <si>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</si>
  <si>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</si>
  <si>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</si>
  <si>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</si>
  <si>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</si>
  <si>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</si>
  <si>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</si>
  <si>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</si>
  <si>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</si>
  <si>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</si>
  <si>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</si>
  <si>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</si>
  <si>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</si>
  <si>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</si>
  <si>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</si>
  <si>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</si>
  <si>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</si>
  <si>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</si>
  <si>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</si>
  <si>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</si>
  <si>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</si>
  <si>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</si>
  <si>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</si>
  <si>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</si>
  <si>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</si>
  <si>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</si>
  <si>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</si>
  <si>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</si>
  <si>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</si>
  <si>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</si>
  <si>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</si>
  <si>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</si>
  <si>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</si>
  <si>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</si>
  <si>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</si>
  <si>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</si>
  <si>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</si>
  <si>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</si>
  <si>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</si>
  <si>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</si>
  <si>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</si>
  <si>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</si>
  <si>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</si>
  <si>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</si>
  <si>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</si>
  <si>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</si>
  <si>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</si>
  <si>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</si>
  <si>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</si>
  <si>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</si>
  <si>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</si>
  <si>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</si>
  <si>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</si>
  <si>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</si>
  <si>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</si>
  <si>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</si>
  <si>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</si>
  <si>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</si>
  <si>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</si>
  <si>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</si>
  <si>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</si>
  <si>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</si>
  <si>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</si>
  <si>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</si>
  <si>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</si>
  <si>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</si>
  <si>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</si>
  <si>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</si>
  <si>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</si>
  <si>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</si>
  <si>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</si>
  <si>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</si>
  <si>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</si>
  <si>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</si>
  <si>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</si>
  <si>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</si>
  <si>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</si>
  <si>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</si>
  <si>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</si>
  <si>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</si>
  <si>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</si>
  <si>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</si>
  <si>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</si>
  <si>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</si>
  <si>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</si>
  <si>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</si>
  <si>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</si>
  <si>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</si>
  <si>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</si>
  <si>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</si>
  <si>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</si>
  <si>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</si>
  <si>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</si>
  <si>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</si>
  <si>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</si>
  <si>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</si>
  <si>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</si>
  <si>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</si>
  <si>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</si>
  <si>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</si>
  <si>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</si>
  <si>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</si>
  <si>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</si>
  <si>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</si>
  <si>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</si>
  <si>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</si>
  <si>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</si>
  <si>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</si>
  <si>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</si>
  <si>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</si>
  <si>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</si>
  <si>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</si>
  <si>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</si>
  <si>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</si>
  <si>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</si>
  <si>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</si>
  <si>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</si>
  <si>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</si>
  <si>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</si>
  <si>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</si>
  <si>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</si>
  <si>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</si>
  <si>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</si>
  <si>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</si>
  <si>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</si>
  <si>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</si>
  <si>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</si>
  <si>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</si>
  <si>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</si>
  <si>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</si>
  <si>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</si>
  <si>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</si>
  <si>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</si>
  <si>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</si>
  <si>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</si>
  <si>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</si>
  <si>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</si>
  <si>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</si>
  <si>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</si>
  <si>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</si>
  <si>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</si>
  <si>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</si>
  <si>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</si>
  <si>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</si>
  <si>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</si>
  <si>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</si>
  <si>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</si>
  <si>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</si>
  <si>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</si>
  <si>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</si>
  <si>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</si>
  <si>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</si>
  <si>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</si>
  <si>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</si>
  <si>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</si>
  <si>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</si>
  <si>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</si>
  <si>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</si>
  <si>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</si>
  <si>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</si>
  <si>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</si>
  <si>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</si>
  <si>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</si>
  <si>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</si>
  <si>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</si>
  <si>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</si>
  <si>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</si>
  <si>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</si>
  <si>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</si>
  <si>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</si>
  <si>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</si>
  <si>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</si>
  <si>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</si>
  <si>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</si>
  <si>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</si>
  <si>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</si>
  <si>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</si>
  <si>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</si>
  <si>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</si>
  <si>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</si>
  <si>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</si>
  <si>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</si>
  <si>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</si>
  <si>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</si>
  <si>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</si>
  <si>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</si>
  <si>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</si>
  <si>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</si>
  <si>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</si>
  <si>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</si>
  <si>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</si>
  <si>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</si>
  <si>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</si>
  <si>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</si>
  <si>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</si>
  <si>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</si>
  <si>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</si>
  <si>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</si>
  <si>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143124-1-C     L2</t>
  </si>
  <si>
    <t>143124-1-C</t>
  </si>
  <si>
    <t>3/7/16 - CHG SCRAP TO .005 AND FACING TO 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</si>
</sst>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33" fillId="0" borderId="0" xfId="0" applyFont="1" applyBorder="1" applyAlignment="1">
      <alignment horizontal="center"/>
    </xf>
    <xf numFmtId="176" fontId="33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143124-1-C     L2</v>
      </c>
      <c r="Q5" s="348"/>
      <c r="R5" s="226"/>
      <c r="S5" s="226"/>
      <c r="T5" s="226"/>
      <c r="U5" s="349" t="s">
        <v>16</v>
      </c>
      <c r="V5" s="920">
        <f ca="1" xml:space="preserve"> TODAY()</f>
        <v>42436</v>
      </c>
      <c r="W5" s="158"/>
      <c r="X5" s="158"/>
      <c r="Y5" s="158"/>
    </row>
    <row r="6" spans="1:29" ht="18.75" thickBot="1" x14ac:dyDescent="0.3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4" t="s">
        <v>317</v>
      </c>
      <c r="C8" s="1006" t="s">
        <v>339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76" t="s">
        <v>710</v>
      </c>
      <c r="O8" s="1076"/>
      <c r="P8" s="1076"/>
      <c r="Q8" s="1076"/>
      <c r="R8" s="1076"/>
      <c r="S8" s="1076"/>
      <c r="T8" s="1076"/>
      <c r="U8" s="158"/>
      <c r="V8" s="198"/>
      <c r="W8" s="158"/>
      <c r="X8" s="158"/>
      <c r="Y8" s="158"/>
    </row>
    <row r="9" spans="1:29" ht="13.5" thickBot="1" x14ac:dyDescent="0.25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1.68</v>
      </c>
      <c r="P13" s="158"/>
      <c r="Q13" s="976" t="s">
        <v>312</v>
      </c>
      <c r="R13" s="986"/>
      <c r="S13" s="1003">
        <f>+C20</f>
        <v>1.0625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5" t="s">
        <v>309</v>
      </c>
      <c r="M15" s="977"/>
      <c r="N15" s="252"/>
      <c r="O15" s="790">
        <v>8.5000000000000006E-2</v>
      </c>
      <c r="P15" s="158"/>
      <c r="Q15" s="976" t="s">
        <v>308</v>
      </c>
      <c r="R15" s="986"/>
      <c r="S15" s="789">
        <v>1.8480000000000001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1077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249.23076923076923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39.912052708217658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1.7849999999999999</v>
      </c>
      <c r="P18" s="158"/>
      <c r="Q18" s="976" t="s">
        <v>302</v>
      </c>
      <c r="R18" s="977"/>
      <c r="S18" s="986"/>
      <c r="T18" s="254">
        <f>144-S15</f>
        <v>142.15199999999999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1.0625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4.8489197530864205E-2</v>
      </c>
      <c r="J20" s="318"/>
      <c r="K20" s="158"/>
      <c r="L20" s="916" t="s">
        <v>300</v>
      </c>
      <c r="M20" s="910"/>
      <c r="N20" s="914"/>
      <c r="O20" s="1077">
        <v>5.0000000000000001E-3</v>
      </c>
      <c r="P20" s="158"/>
      <c r="Q20" s="976" t="s">
        <v>299</v>
      </c>
      <c r="R20" s="986"/>
      <c r="S20" s="252">
        <f>IF(ISERROR(T18/O22),"",T18/O22)</f>
        <v>79.240770935239766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3.3260043923514715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1.7939249999999998</v>
      </c>
      <c r="P22" s="158"/>
      <c r="Q22" s="976" t="s">
        <v>296</v>
      </c>
      <c r="R22" s="977"/>
      <c r="S22" s="977"/>
      <c r="T22" s="203">
        <f>IF(S20="",,S20 - 1)</f>
        <v>78.240770935239766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39.912052708217658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0.51011834662586653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6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13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276.92307692307691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0.26500000000000001</v>
      </c>
      <c r="P30" s="158"/>
      <c r="Q30" s="932" t="s">
        <v>287</v>
      </c>
      <c r="R30" s="933"/>
      <c r="S30" s="934"/>
      <c r="T30" s="930">
        <f>IF(ISERROR(T29*0.9),"",T29*0.9)</f>
        <v>249.23076923076923</v>
      </c>
      <c r="U30" s="931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0.24511834662586651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469.4446256114386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1.8480000000000001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79.240770935239766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78.240770935239766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11.269817750065323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153.37272187581655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169.04726625097985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0.51011834662586653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1.0712485279143198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310.95273374902013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3731.4328049882415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466.42910062353019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0.87485296446336114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466.42910062353019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0.51011834662586653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4.8489197530864205E-2</v>
      </c>
      <c r="L56" s="1044" t="s">
        <v>244</v>
      </c>
      <c r="M56" s="1045"/>
      <c r="N56" s="1045"/>
      <c r="O56" s="1046"/>
      <c r="P56" s="1047">
        <f>T30</f>
        <v>249.23076923076923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0.35708284263810652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0.1963955634509586</v>
      </c>
      <c r="E62" s="146"/>
      <c r="F62" s="304">
        <v>68</v>
      </c>
      <c r="G62" s="180" t="s">
        <v>231</v>
      </c>
      <c r="H62" s="182"/>
      <c r="I62" s="181">
        <f>SUM(I53:I61)</f>
        <v>0.94293802288874229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2.2217958964297731E-2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0.87485296446336114</v>
      </c>
      <c r="E64" s="146"/>
      <c r="F64" s="165">
        <v>70</v>
      </c>
      <c r="G64" s="167" t="s">
        <v>352</v>
      </c>
      <c r="H64" s="166"/>
      <c r="I64" s="162">
        <f>+I63+I62</f>
        <v>0.96515598185303997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9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N8:T8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42436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42436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0.88946834907874572</v>
      </c>
      <c r="F23" s="120">
        <f>E23</f>
        <v>0.88946834907874572</v>
      </c>
    </row>
    <row r="24" spans="2:28" x14ac:dyDescent="0.2">
      <c r="B24" s="115" t="s">
        <v>44</v>
      </c>
      <c r="C24" s="108"/>
      <c r="D24" s="111"/>
      <c r="E24" s="111">
        <f>Assembly!H96</f>
        <v>5.1669672009994727E-2</v>
      </c>
      <c r="F24" s="120">
        <f>E24</f>
        <v>5.1669672009994727E-2</v>
      </c>
    </row>
    <row r="25" spans="2:28" x14ac:dyDescent="0.2">
      <c r="B25" s="121" t="s">
        <v>40</v>
      </c>
      <c r="C25" s="108"/>
      <c r="D25" s="361"/>
      <c r="E25" s="122">
        <f>Assembly!H97</f>
        <v>2.4017960764299531E-2</v>
      </c>
      <c r="F25" s="123">
        <f>E25-Assembly!H85-Assembly!H86-Assembly!H88-Assembly!H89-'Machined Part #1'!I54-'Machined Part #1'!I58-'Pacific Quote #2'!I50-'Pacific Quote #2'!I54-'Pacific Quote #3'!I50-'Pacific Quote #3'!I54</f>
        <v>2.2217958964297731E-2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-0.96515598185303997</v>
      </c>
      <c r="F26" s="120">
        <f>F22-F23-F24-F25</f>
        <v>-0.96335598005303813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-0.96515598185303997</v>
      </c>
      <c r="F28" s="120">
        <f>F26-F27</f>
        <v>-0.96335598005303813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0.88946834907874572</v>
      </c>
      <c r="F34" s="395">
        <f>'Machined Part #1'!I55+'Machined Part #1'!I56+'Machined Part #1'!I57</f>
        <v>5.1669672009994727E-2</v>
      </c>
      <c r="G34" s="468">
        <f>'Machined Part #1'!I63+'Machined Part #1'!I54+'Machined Part #1'!I58</f>
        <v>2.4017960764299531E-2</v>
      </c>
      <c r="H34" s="327">
        <f>'Machined Part #1'!I64</f>
        <v>0.96515598185303997</v>
      </c>
      <c r="I34" s="327"/>
      <c r="J34" s="844">
        <f t="shared" ref="J34:J43" si="1">$H34</f>
        <v>0.96515598185303997</v>
      </c>
      <c r="K34" s="812"/>
      <c r="L34" s="327"/>
      <c r="M34" s="327">
        <f t="shared" ref="M34:M43" si="2">$H34</f>
        <v>0.96515598185303997</v>
      </c>
      <c r="N34" s="812"/>
      <c r="O34" s="327"/>
      <c r="P34" s="327">
        <f t="shared" ref="P34:P43" si="3">$H34</f>
        <v>0.96515598185303997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0.96515598185303997</v>
      </c>
      <c r="I44" s="467"/>
      <c r="J44" s="847">
        <f>SUM(J34:J43)</f>
        <v>0.96515598185303997</v>
      </c>
      <c r="K44" s="814"/>
      <c r="L44" s="467"/>
      <c r="M44" s="467">
        <f>SUM(M34:M43)</f>
        <v>0.96515598185303997</v>
      </c>
      <c r="N44" s="814"/>
      <c r="O44" s="467"/>
      <c r="P44" s="467">
        <f>SUM(P34:P43)</f>
        <v>0.96515598185303997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0.88946834907874572</v>
      </c>
      <c r="I95" s="478"/>
      <c r="J95" s="862">
        <f>J65+SUM(F46:F55)+SUM(F34:F43)+J32</f>
        <v>5.1669672009994727E-2</v>
      </c>
      <c r="K95" s="817"/>
      <c r="L95" s="478"/>
      <c r="M95" s="478">
        <f>M65+SUM(G46:G55)+SUM(G34:G43)+M32</f>
        <v>2.4017960764299531E-2</v>
      </c>
      <c r="N95" s="817"/>
      <c r="O95" s="478"/>
      <c r="P95" s="478">
        <f>P65+SUM(H46:H55)+SUM(H34:H43)+P32</f>
        <v>0.96515598185303997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5.1669672009994727E-2</v>
      </c>
      <c r="I96" s="397"/>
      <c r="J96" s="863">
        <f>J80+SUM(G46:G55)+SUM(G34:G43)</f>
        <v>2.4017960764299531E-2</v>
      </c>
      <c r="K96" s="823"/>
      <c r="L96" s="397"/>
      <c r="M96" s="397">
        <f>M80+SUM(H46:H55)+SUM(H34:H43)</f>
        <v>0.96515598185303997</v>
      </c>
      <c r="N96" s="823"/>
      <c r="O96" s="397"/>
      <c r="P96" s="397">
        <f>P80+SUM(J46:J55)+SUM(J34:J43)</f>
        <v>0.96515598185303997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2.4017960764299531E-2</v>
      </c>
      <c r="I97" s="326"/>
      <c r="J97" s="864">
        <f>J81+SUM(H46:H55)+SUM(H34:H43)+J91</f>
        <v>0.96515598185303997</v>
      </c>
      <c r="K97" s="816"/>
      <c r="L97" s="326"/>
      <c r="M97" s="326">
        <f>M81+SUM(J46:J55)+SUM(J34:J43)+M91</f>
        <v>0.96515598185303997</v>
      </c>
      <c r="N97" s="816"/>
      <c r="O97" s="326"/>
      <c r="P97" s="326">
        <f>P81+SUM(M46:M55)+SUM(M34:M43)+P91</f>
        <v>0.96515598185303997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0.96515598185303997</v>
      </c>
      <c r="I99" s="360"/>
      <c r="J99" s="866">
        <f>SUM(J95:J98)</f>
        <v>1.0408436146273343</v>
      </c>
      <c r="K99" s="818"/>
      <c r="L99" s="360"/>
      <c r="M99" s="360">
        <f>SUM(M95:M98)</f>
        <v>1.9543299244703793</v>
      </c>
      <c r="N99" s="818"/>
      <c r="O99" s="360"/>
      <c r="P99" s="360">
        <f>SUM(P95:P98)</f>
        <v>2.8954679455591199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2016-03-07T18:56:22Z</dcterms:modified>
</cp:coreProperties>
</file>