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Completed Quote Sheets - Hydromat\"/>
    </mc:Choice>
  </mc:AlternateContent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62913"/>
</workbook>
</file>

<file path=xl/calcChain.xml><?xml version="1.0" encoding="utf-8"?>
<calcChain xmlns="http://schemas.openxmlformats.org/spreadsheetml/2006/main">
  <c r="O38" i="10" l="1"/>
  <c r="S13" i="10"/>
  <c r="V5" i="10"/>
  <c r="T29" i="10" l="1"/>
  <c r="C1" i="10"/>
  <c r="H59" i="1"/>
  <c r="I9" i="10" l="1"/>
  <c r="I10" i="10" s="1"/>
  <c r="I14" i="10"/>
  <c r="I31" i="10"/>
  <c r="F33" i="5"/>
  <c r="G115" i="6" l="1"/>
  <c r="H115" i="6"/>
  <c r="I115" i="6"/>
  <c r="B116" i="6"/>
  <c r="S116" i="6"/>
  <c r="G117" i="6"/>
  <c r="H117" i="6"/>
  <c r="I117" i="6"/>
  <c r="S118" i="6"/>
  <c r="B121" i="6"/>
  <c r="G122" i="6"/>
  <c r="H122" i="6"/>
  <c r="J122" i="6"/>
  <c r="K122" i="6"/>
  <c r="S123" i="6"/>
  <c r="B126" i="6"/>
  <c r="S126" i="6"/>
  <c r="G127" i="6"/>
  <c r="H127" i="6"/>
  <c r="I127" i="6"/>
  <c r="J127" i="6"/>
  <c r="K127" i="6"/>
  <c r="S128" i="6"/>
  <c r="B131" i="6"/>
  <c r="S131" i="6"/>
  <c r="G132" i="6"/>
  <c r="H132" i="6"/>
  <c r="I132" i="6"/>
  <c r="J132" i="6"/>
  <c r="K132" i="6"/>
  <c r="S133" i="6"/>
  <c r="G137" i="6"/>
  <c r="H137" i="6"/>
  <c r="I137" i="6"/>
  <c r="D19" i="17" l="1"/>
  <c r="D19" i="16"/>
  <c r="D18" i="16" s="1"/>
  <c r="P17" i="1" l="1"/>
  <c r="P16" i="1"/>
  <c r="P15" i="1"/>
  <c r="P14" i="1"/>
  <c r="P13" i="1"/>
  <c r="P12" i="1"/>
  <c r="P11" i="1"/>
  <c r="P10" i="1"/>
  <c r="P9" i="1"/>
  <c r="M17" i="1"/>
  <c r="M16" i="1"/>
  <c r="M15" i="1"/>
  <c r="M14" i="1"/>
  <c r="M13" i="1"/>
  <c r="M12" i="1"/>
  <c r="M11" i="1"/>
  <c r="M10" i="1"/>
  <c r="M9" i="1"/>
  <c r="J17" i="1"/>
  <c r="J16" i="1"/>
  <c r="J15" i="1"/>
  <c r="J14" i="1"/>
  <c r="J13" i="1"/>
  <c r="J12" i="1"/>
  <c r="J11" i="1"/>
  <c r="J10" i="1"/>
  <c r="J9" i="1"/>
  <c r="H17" i="1"/>
  <c r="H16" i="1"/>
  <c r="H15" i="1"/>
  <c r="H14" i="1"/>
  <c r="H13" i="1"/>
  <c r="H12" i="1"/>
  <c r="H11" i="1"/>
  <c r="H10" i="1"/>
  <c r="H9" i="1"/>
  <c r="C12" i="37"/>
  <c r="B19" i="38" s="1"/>
  <c r="C11" i="37"/>
  <c r="C19" i="38" s="1"/>
  <c r="C5" i="37"/>
  <c r="A8" i="38" s="1"/>
  <c r="C4" i="37"/>
  <c r="A7" i="38" s="1"/>
  <c r="C24" i="38"/>
  <c r="C23" i="38"/>
  <c r="C22" i="38"/>
  <c r="H21" i="38"/>
  <c r="E21" i="38"/>
  <c r="D21" i="38"/>
  <c r="C21" i="38"/>
  <c r="B21" i="38"/>
  <c r="H20" i="38"/>
  <c r="E20" i="38"/>
  <c r="D20" i="38"/>
  <c r="C20" i="38"/>
  <c r="B20" i="38"/>
  <c r="H19" i="38"/>
  <c r="E19" i="38"/>
  <c r="D19" i="38"/>
  <c r="A10" i="38"/>
  <c r="A9" i="38"/>
  <c r="J30" i="37"/>
  <c r="E30" i="37"/>
  <c r="D30" i="37"/>
  <c r="J28" i="37"/>
  <c r="E28" i="37"/>
  <c r="D28" i="37"/>
  <c r="J27" i="37"/>
  <c r="H27" i="37"/>
  <c r="E27" i="37"/>
  <c r="D27" i="37"/>
  <c r="J26" i="37"/>
  <c r="H26" i="37"/>
  <c r="E26" i="37"/>
  <c r="D26" i="37"/>
  <c r="J25" i="37"/>
  <c r="H25" i="37"/>
  <c r="E25" i="37"/>
  <c r="D25" i="37"/>
  <c r="C25" i="37"/>
  <c r="C30" i="37" s="1"/>
  <c r="C22" i="37" s="1"/>
  <c r="J21" i="37"/>
  <c r="J29" i="37" s="1"/>
  <c r="E20" i="37"/>
  <c r="D20" i="37"/>
  <c r="H28" i="37"/>
  <c r="C28" i="37"/>
  <c r="H20" i="37"/>
  <c r="C27" i="37"/>
  <c r="G20" i="37"/>
  <c r="F20" i="37"/>
  <c r="E21" i="37"/>
  <c r="D21" i="37"/>
  <c r="C26" i="37"/>
  <c r="H24" i="38"/>
  <c r="H23" i="38"/>
  <c r="F21" i="37"/>
  <c r="F23" i="37" s="1"/>
  <c r="F31" i="37" s="1"/>
  <c r="I15" i="37"/>
  <c r="D24" i="38"/>
  <c r="D23" i="38"/>
  <c r="D22" i="38"/>
  <c r="B24" i="38"/>
  <c r="B23" i="38"/>
  <c r="B22" i="38"/>
  <c r="J37" i="37" l="1"/>
  <c r="J36" i="37"/>
  <c r="J35" i="37"/>
  <c r="J33" i="37"/>
  <c r="J34" i="37"/>
  <c r="D37" i="37"/>
  <c r="P32" i="1"/>
  <c r="J32" i="1"/>
  <c r="E33" i="37"/>
  <c r="E35" i="37"/>
  <c r="E34" i="37"/>
  <c r="H33" i="37"/>
  <c r="H34" i="37"/>
  <c r="H35" i="37"/>
  <c r="D33" i="37"/>
  <c r="D34" i="37"/>
  <c r="D35" i="37"/>
  <c r="E37" i="37"/>
  <c r="D29" i="37"/>
  <c r="D36" i="37" s="1"/>
  <c r="D23" i="37"/>
  <c r="D31" i="37" s="1"/>
  <c r="D38" i="37" s="1"/>
  <c r="C37" i="37"/>
  <c r="E29" i="37"/>
  <c r="E36" i="37" s="1"/>
  <c r="E23" i="37"/>
  <c r="E31" i="37" s="1"/>
  <c r="E38" i="37" s="1"/>
  <c r="C34" i="37"/>
  <c r="C35" i="37"/>
  <c r="C33" i="37"/>
  <c r="G21" i="37"/>
  <c r="G23" i="37" s="1"/>
  <c r="G31" i="37" s="1"/>
  <c r="E22" i="38"/>
  <c r="C20" i="37"/>
  <c r="H21" i="37"/>
  <c r="H23" i="37" s="1"/>
  <c r="H31" i="37" s="1"/>
  <c r="H38" i="37" s="1"/>
  <c r="J23" i="37"/>
  <c r="J31" i="37" s="1"/>
  <c r="J38" i="37" s="1"/>
  <c r="F25" i="37"/>
  <c r="F38" i="37" s="1"/>
  <c r="F26" i="37"/>
  <c r="F27" i="37"/>
  <c r="F28" i="37"/>
  <c r="F29" i="37"/>
  <c r="F36" i="37" s="1"/>
  <c r="F30" i="37"/>
  <c r="H22" i="38"/>
  <c r="E23" i="38"/>
  <c r="C21" i="37"/>
  <c r="G25" i="37"/>
  <c r="G26" i="37"/>
  <c r="G27" i="37"/>
  <c r="G28" i="37"/>
  <c r="G30" i="37"/>
  <c r="G37" i="37" s="1"/>
  <c r="E24" i="38"/>
  <c r="H30" i="37"/>
  <c r="H37" i="37" s="1"/>
  <c r="H29" i="37" l="1"/>
  <c r="H36" i="37" s="1"/>
  <c r="M32" i="1"/>
  <c r="G35" i="37"/>
  <c r="G34" i="37"/>
  <c r="I27" i="37"/>
  <c r="G38" i="37"/>
  <c r="G33" i="37"/>
  <c r="C29" i="37"/>
  <c r="C23" i="37"/>
  <c r="C31" i="37" s="1"/>
  <c r="I25" i="37"/>
  <c r="I16" i="37" s="1"/>
  <c r="F35" i="37"/>
  <c r="I26" i="37"/>
  <c r="I28" i="37"/>
  <c r="G29" i="37"/>
  <c r="G36" i="37" s="1"/>
  <c r="F37" i="37"/>
  <c r="F33" i="37"/>
  <c r="I18" i="37"/>
  <c r="F34" i="37"/>
  <c r="I30" i="37"/>
  <c r="I34" i="37" l="1"/>
  <c r="I35" i="37"/>
  <c r="I19" i="37"/>
  <c r="C38" i="37"/>
  <c r="I31" i="37"/>
  <c r="I22" i="37"/>
  <c r="I37" i="37"/>
  <c r="I17" i="37"/>
  <c r="I20" i="37" s="1"/>
  <c r="I33" i="37"/>
  <c r="C36" i="37"/>
  <c r="I29" i="37"/>
  <c r="I21" i="37" l="1"/>
  <c r="I36" i="37"/>
  <c r="I23" i="37"/>
  <c r="I38" i="37"/>
  <c r="L48" i="30" l="1"/>
  <c r="L41" i="30"/>
  <c r="L32" i="30"/>
  <c r="J13" i="30"/>
  <c r="C17" i="30" s="1"/>
  <c r="L17" i="30" s="1"/>
  <c r="J11" i="30"/>
  <c r="L48" i="29"/>
  <c r="L41" i="29"/>
  <c r="L32" i="29"/>
  <c r="J13" i="29"/>
  <c r="C17" i="29" s="1"/>
  <c r="L17" i="29" s="1"/>
  <c r="J11" i="29"/>
  <c r="H31" i="1"/>
  <c r="H30" i="1"/>
  <c r="H29" i="1"/>
  <c r="H28" i="1"/>
  <c r="H18" i="1"/>
  <c r="H19" i="1"/>
  <c r="H20" i="1"/>
  <c r="H21" i="1"/>
  <c r="H22" i="1"/>
  <c r="H23" i="1"/>
  <c r="H24" i="1"/>
  <c r="H25" i="1"/>
  <c r="H26" i="1"/>
  <c r="H27" i="1"/>
  <c r="L48" i="35"/>
  <c r="L41" i="35"/>
  <c r="L32" i="35"/>
  <c r="J13" i="35"/>
  <c r="L13" i="35" s="1"/>
  <c r="C15" i="35" s="1"/>
  <c r="L15" i="35" s="1"/>
  <c r="L18" i="35" s="1"/>
  <c r="L51" i="35" s="1"/>
  <c r="J11" i="35"/>
  <c r="L48" i="34"/>
  <c r="L41" i="34"/>
  <c r="L32" i="34"/>
  <c r="J13" i="34"/>
  <c r="L13" i="34" s="1"/>
  <c r="C15" i="34" s="1"/>
  <c r="L15" i="34" s="1"/>
  <c r="L18" i="34" s="1"/>
  <c r="L51" i="34" s="1"/>
  <c r="J11" i="34"/>
  <c r="L48" i="33"/>
  <c r="L41" i="33"/>
  <c r="L32" i="33"/>
  <c r="J13" i="33"/>
  <c r="L13" i="33" s="1"/>
  <c r="C15" i="33" s="1"/>
  <c r="L15" i="33" s="1"/>
  <c r="L18" i="33" s="1"/>
  <c r="L51" i="33" s="1"/>
  <c r="J11" i="33"/>
  <c r="L48" i="32"/>
  <c r="L41" i="32"/>
  <c r="L32" i="32"/>
  <c r="J13" i="32"/>
  <c r="L13" i="32" s="1"/>
  <c r="C15" i="32" s="1"/>
  <c r="L15" i="32" s="1"/>
  <c r="L18" i="32" s="1"/>
  <c r="L51" i="32" s="1"/>
  <c r="J11" i="32"/>
  <c r="L48" i="31"/>
  <c r="L41" i="31"/>
  <c r="L32" i="31"/>
  <c r="J13" i="31"/>
  <c r="L13" i="31" s="1"/>
  <c r="C15" i="31" s="1"/>
  <c r="L15" i="31" s="1"/>
  <c r="L18" i="31" s="1"/>
  <c r="L51" i="31" s="1"/>
  <c r="J11" i="31"/>
  <c r="P59" i="28"/>
  <c r="P58" i="28"/>
  <c r="D58" i="28"/>
  <c r="P57" i="28"/>
  <c r="D57" i="28"/>
  <c r="D51" i="28"/>
  <c r="D52" i="28" s="1"/>
  <c r="D53" i="28" s="1"/>
  <c r="I46" i="28"/>
  <c r="I57" i="28" s="1"/>
  <c r="I40" i="28"/>
  <c r="I56" i="28" s="1"/>
  <c r="D39" i="28"/>
  <c r="O17" i="28" s="1"/>
  <c r="I34" i="28"/>
  <c r="I55" i="28" s="1"/>
  <c r="S31" i="28"/>
  <c r="T33" i="28" s="1"/>
  <c r="T34" i="28" s="1"/>
  <c r="U42" i="28" s="1"/>
  <c r="T26" i="28"/>
  <c r="T27" i="28" s="1"/>
  <c r="P52" i="28" s="1"/>
  <c r="I26" i="28"/>
  <c r="I28" i="28" s="1"/>
  <c r="I54" i="28" s="1"/>
  <c r="I22" i="28"/>
  <c r="I53" i="28" s="1"/>
  <c r="D19" i="28"/>
  <c r="I15" i="28"/>
  <c r="O13" i="28"/>
  <c r="D35" i="28" s="1"/>
  <c r="S12" i="28"/>
  <c r="D40" i="28" s="1"/>
  <c r="O12" i="28"/>
  <c r="D34" i="28" s="1"/>
  <c r="S10" i="28"/>
  <c r="O10" i="28"/>
  <c r="I6" i="28"/>
  <c r="I11" i="28" s="1"/>
  <c r="I12" i="28" s="1"/>
  <c r="I51" i="28" s="1"/>
  <c r="V2" i="28"/>
  <c r="P2" i="28"/>
  <c r="P59" i="27"/>
  <c r="P58" i="27"/>
  <c r="D58" i="27"/>
  <c r="P57" i="27"/>
  <c r="D57" i="27"/>
  <c r="D51" i="27"/>
  <c r="D52" i="27" s="1"/>
  <c r="D53" i="27" s="1"/>
  <c r="I46" i="27"/>
  <c r="I57" i="27" s="1"/>
  <c r="I40" i="27"/>
  <c r="I56" i="27" s="1"/>
  <c r="D39" i="27"/>
  <c r="O17" i="27" s="1"/>
  <c r="I34" i="27"/>
  <c r="I55" i="27" s="1"/>
  <c r="S31" i="27"/>
  <c r="T33" i="27" s="1"/>
  <c r="T34" i="27" s="1"/>
  <c r="U42" i="27" s="1"/>
  <c r="T26" i="27"/>
  <c r="T27" i="27" s="1"/>
  <c r="P52" i="27" s="1"/>
  <c r="I26" i="27"/>
  <c r="I28" i="27" s="1"/>
  <c r="I54" i="27" s="1"/>
  <c r="I22" i="27"/>
  <c r="I53" i="27" s="1"/>
  <c r="D19" i="27"/>
  <c r="I15" i="27"/>
  <c r="O13" i="27"/>
  <c r="D35" i="27" s="1"/>
  <c r="S12" i="27"/>
  <c r="D40" i="27" s="1"/>
  <c r="O12" i="27"/>
  <c r="D34" i="27" s="1"/>
  <c r="S10" i="27"/>
  <c r="O10" i="27"/>
  <c r="I6" i="27"/>
  <c r="I11" i="27" s="1"/>
  <c r="I12" i="27" s="1"/>
  <c r="I51" i="27" s="1"/>
  <c r="V2" i="27"/>
  <c r="P2" i="27"/>
  <c r="P59" i="26"/>
  <c r="P58" i="26"/>
  <c r="D58" i="26"/>
  <c r="P57" i="26"/>
  <c r="D57" i="26"/>
  <c r="D51" i="26"/>
  <c r="D52" i="26" s="1"/>
  <c r="D53" i="26" s="1"/>
  <c r="I46" i="26"/>
  <c r="I57" i="26" s="1"/>
  <c r="I40" i="26"/>
  <c r="I56" i="26" s="1"/>
  <c r="D39" i="26"/>
  <c r="I34" i="26"/>
  <c r="I55" i="26" s="1"/>
  <c r="S31" i="26"/>
  <c r="T33" i="26" s="1"/>
  <c r="T34" i="26" s="1"/>
  <c r="U42" i="26" s="1"/>
  <c r="T26" i="26"/>
  <c r="T27" i="26" s="1"/>
  <c r="P52" i="26" s="1"/>
  <c r="I26" i="26"/>
  <c r="I28" i="26" s="1"/>
  <c r="I54" i="26" s="1"/>
  <c r="I22" i="26"/>
  <c r="I53" i="26" s="1"/>
  <c r="D19" i="26"/>
  <c r="O17" i="26"/>
  <c r="I15" i="26"/>
  <c r="O13" i="26"/>
  <c r="D35" i="26" s="1"/>
  <c r="S12" i="26"/>
  <c r="D40" i="26" s="1"/>
  <c r="O12" i="26"/>
  <c r="D34" i="26" s="1"/>
  <c r="S10" i="26"/>
  <c r="O10" i="26"/>
  <c r="I6" i="26"/>
  <c r="I11" i="26" s="1"/>
  <c r="I12" i="26" s="1"/>
  <c r="I51" i="26" s="1"/>
  <c r="V2" i="26"/>
  <c r="P2" i="26"/>
  <c r="P59" i="25"/>
  <c r="P58" i="25"/>
  <c r="D58" i="25"/>
  <c r="P57" i="25"/>
  <c r="D57" i="25"/>
  <c r="D51" i="25"/>
  <c r="D52" i="25" s="1"/>
  <c r="D53" i="25" s="1"/>
  <c r="I46" i="25"/>
  <c r="I57" i="25" s="1"/>
  <c r="I40" i="25"/>
  <c r="I56" i="25" s="1"/>
  <c r="D39" i="25"/>
  <c r="I34" i="25"/>
  <c r="I55" i="25" s="1"/>
  <c r="S31" i="25"/>
  <c r="T33" i="25" s="1"/>
  <c r="T34" i="25" s="1"/>
  <c r="U42" i="25" s="1"/>
  <c r="T26" i="25"/>
  <c r="T27" i="25" s="1"/>
  <c r="P52" i="25" s="1"/>
  <c r="I26" i="25"/>
  <c r="I28" i="25" s="1"/>
  <c r="I54" i="25" s="1"/>
  <c r="I22" i="25"/>
  <c r="I53" i="25" s="1"/>
  <c r="D19" i="25"/>
  <c r="O17" i="25"/>
  <c r="I15" i="25"/>
  <c r="O13" i="25"/>
  <c r="D35" i="25" s="1"/>
  <c r="S12" i="25"/>
  <c r="D40" i="25" s="1"/>
  <c r="O12" i="25"/>
  <c r="D34" i="25" s="1"/>
  <c r="S10" i="25"/>
  <c r="O10" i="25"/>
  <c r="I6" i="25"/>
  <c r="I11" i="25" s="1"/>
  <c r="I12" i="25" s="1"/>
  <c r="I51" i="25" s="1"/>
  <c r="V2" i="25"/>
  <c r="P2" i="25"/>
  <c r="P59" i="24"/>
  <c r="P58" i="24"/>
  <c r="D58" i="24"/>
  <c r="P57" i="24"/>
  <c r="D57" i="24"/>
  <c r="D51" i="24"/>
  <c r="D52" i="24" s="1"/>
  <c r="D53" i="24" s="1"/>
  <c r="I46" i="24"/>
  <c r="I57" i="24" s="1"/>
  <c r="I40" i="24"/>
  <c r="I56" i="24" s="1"/>
  <c r="D39" i="24"/>
  <c r="O17" i="24" s="1"/>
  <c r="I34" i="24"/>
  <c r="I55" i="24" s="1"/>
  <c r="T33" i="24"/>
  <c r="T34" i="24" s="1"/>
  <c r="U42" i="24" s="1"/>
  <c r="S31" i="24"/>
  <c r="T26" i="24"/>
  <c r="T27" i="24" s="1"/>
  <c r="P52" i="24" s="1"/>
  <c r="I26" i="24"/>
  <c r="I28" i="24" s="1"/>
  <c r="I54" i="24" s="1"/>
  <c r="I22" i="24"/>
  <c r="I53" i="24" s="1"/>
  <c r="D19" i="24"/>
  <c r="I15" i="24"/>
  <c r="O13" i="24"/>
  <c r="D35" i="24" s="1"/>
  <c r="S12" i="24"/>
  <c r="D40" i="24" s="1"/>
  <c r="O12" i="24"/>
  <c r="D34" i="24" s="1"/>
  <c r="S10" i="24"/>
  <c r="O10" i="24"/>
  <c r="I6" i="24"/>
  <c r="I11" i="24" s="1"/>
  <c r="I12" i="24" s="1"/>
  <c r="I51" i="24" s="1"/>
  <c r="V2" i="24"/>
  <c r="P2" i="24"/>
  <c r="P59" i="23"/>
  <c r="P58" i="23"/>
  <c r="D58" i="23"/>
  <c r="P57" i="23"/>
  <c r="D57" i="23"/>
  <c r="D51" i="23"/>
  <c r="D52" i="23" s="1"/>
  <c r="D53" i="23" s="1"/>
  <c r="I46" i="23"/>
  <c r="I57" i="23" s="1"/>
  <c r="I40" i="23"/>
  <c r="I56" i="23" s="1"/>
  <c r="D39" i="23"/>
  <c r="O17" i="23" s="1"/>
  <c r="I34" i="23"/>
  <c r="I55" i="23" s="1"/>
  <c r="S31" i="23"/>
  <c r="T33" i="23" s="1"/>
  <c r="T34" i="23" s="1"/>
  <c r="U42" i="23" s="1"/>
  <c r="T26" i="23"/>
  <c r="T27" i="23" s="1"/>
  <c r="P52" i="23" s="1"/>
  <c r="I26" i="23"/>
  <c r="I28" i="23" s="1"/>
  <c r="I54" i="23" s="1"/>
  <c r="I22" i="23"/>
  <c r="I53" i="23" s="1"/>
  <c r="D19" i="23"/>
  <c r="I15" i="23"/>
  <c r="O13" i="23"/>
  <c r="D35" i="23" s="1"/>
  <c r="S12" i="23"/>
  <c r="D40" i="23" s="1"/>
  <c r="O12" i="23"/>
  <c r="D34" i="23" s="1"/>
  <c r="S10" i="23"/>
  <c r="O10" i="23"/>
  <c r="I6" i="23"/>
  <c r="I11" i="23" s="1"/>
  <c r="I12" i="23" s="1"/>
  <c r="I51" i="23" s="1"/>
  <c r="V2" i="23"/>
  <c r="P2" i="23"/>
  <c r="P59" i="22"/>
  <c r="P58" i="22"/>
  <c r="D58" i="22"/>
  <c r="P57" i="22"/>
  <c r="D57" i="22"/>
  <c r="D51" i="22"/>
  <c r="D52" i="22" s="1"/>
  <c r="D53" i="22" s="1"/>
  <c r="I46" i="22"/>
  <c r="I57" i="22" s="1"/>
  <c r="I40" i="22"/>
  <c r="I56" i="22" s="1"/>
  <c r="D39" i="22"/>
  <c r="I34" i="22"/>
  <c r="I55" i="22" s="1"/>
  <c r="S31" i="22"/>
  <c r="T33" i="22" s="1"/>
  <c r="T34" i="22" s="1"/>
  <c r="U42" i="22" s="1"/>
  <c r="T26" i="22"/>
  <c r="T27" i="22" s="1"/>
  <c r="P52" i="22" s="1"/>
  <c r="I26" i="22"/>
  <c r="I28" i="22" s="1"/>
  <c r="I54" i="22" s="1"/>
  <c r="I22" i="22"/>
  <c r="I53" i="22" s="1"/>
  <c r="D19" i="22"/>
  <c r="O17" i="22"/>
  <c r="I15" i="22"/>
  <c r="O13" i="22"/>
  <c r="D35" i="22" s="1"/>
  <c r="S12" i="22"/>
  <c r="D40" i="22" s="1"/>
  <c r="O12" i="22"/>
  <c r="D34" i="22" s="1"/>
  <c r="S10" i="22"/>
  <c r="O10" i="22"/>
  <c r="I6" i="22"/>
  <c r="I11" i="22" s="1"/>
  <c r="I12" i="22" s="1"/>
  <c r="I51" i="22" s="1"/>
  <c r="V2" i="22"/>
  <c r="P2" i="22"/>
  <c r="H50" i="1"/>
  <c r="H51" i="1"/>
  <c r="H52" i="1"/>
  <c r="H53" i="1"/>
  <c r="H54" i="1"/>
  <c r="AA28" i="5"/>
  <c r="AA27" i="5"/>
  <c r="AA26" i="5"/>
  <c r="G89" i="1"/>
  <c r="G88" i="1"/>
  <c r="G86" i="1"/>
  <c r="G85" i="1"/>
  <c r="H89" i="1"/>
  <c r="H88" i="1"/>
  <c r="H86" i="1"/>
  <c r="H85" i="1"/>
  <c r="AE77" i="1"/>
  <c r="AE76" i="1"/>
  <c r="AE75" i="1"/>
  <c r="AE74" i="1"/>
  <c r="AE73" i="1"/>
  <c r="AE72" i="1"/>
  <c r="AB28" i="5"/>
  <c r="AB27" i="5"/>
  <c r="AB26" i="5"/>
  <c r="I73" i="6"/>
  <c r="I51" i="6"/>
  <c r="H12" i="6"/>
  <c r="D36" i="23" l="1"/>
  <c r="D27" i="5"/>
  <c r="O15" i="22"/>
  <c r="O19" i="22" s="1"/>
  <c r="D36" i="25"/>
  <c r="D36" i="27"/>
  <c r="D36" i="28"/>
  <c r="L13" i="29"/>
  <c r="C15" i="29" s="1"/>
  <c r="L15" i="29" s="1"/>
  <c r="L18" i="29" s="1"/>
  <c r="L51" i="29" s="1"/>
  <c r="P85" i="1"/>
  <c r="M85" i="1"/>
  <c r="J85" i="1"/>
  <c r="J86" i="1"/>
  <c r="P86" i="1"/>
  <c r="M86" i="1"/>
  <c r="D36" i="24"/>
  <c r="D36" i="26"/>
  <c r="M88" i="1"/>
  <c r="J88" i="1"/>
  <c r="P88" i="1"/>
  <c r="P89" i="1"/>
  <c r="M89" i="1"/>
  <c r="J89" i="1"/>
  <c r="P50" i="1"/>
  <c r="M50" i="1"/>
  <c r="J50" i="1"/>
  <c r="L13" i="30"/>
  <c r="C15" i="30" s="1"/>
  <c r="L15" i="30" s="1"/>
  <c r="L18" i="30" s="1"/>
  <c r="L51" i="30" s="1"/>
  <c r="K20" i="6"/>
  <c r="K147" i="6" s="1"/>
  <c r="K119" i="6"/>
  <c r="M119" i="6"/>
  <c r="O119" i="6"/>
  <c r="Q119" i="6"/>
  <c r="K124" i="6"/>
  <c r="M124" i="6"/>
  <c r="O124" i="6"/>
  <c r="Q124" i="6"/>
  <c r="K129" i="6"/>
  <c r="M129" i="6"/>
  <c r="O129" i="6"/>
  <c r="Q129" i="6"/>
  <c r="K134" i="6"/>
  <c r="M134" i="6"/>
  <c r="O134" i="6"/>
  <c r="Q134" i="6"/>
  <c r="J119" i="6"/>
  <c r="L119" i="6"/>
  <c r="N119" i="6"/>
  <c r="P119" i="6"/>
  <c r="R119" i="6"/>
  <c r="L124" i="6"/>
  <c r="N124" i="6"/>
  <c r="P124" i="6"/>
  <c r="R124" i="6"/>
  <c r="J129" i="6"/>
  <c r="L129" i="6"/>
  <c r="N129" i="6"/>
  <c r="P129" i="6"/>
  <c r="R129" i="6"/>
  <c r="J134" i="6"/>
  <c r="L134" i="6"/>
  <c r="N134" i="6"/>
  <c r="P134" i="6"/>
  <c r="R134" i="6"/>
  <c r="L55" i="30"/>
  <c r="L55" i="29"/>
  <c r="O15" i="23"/>
  <c r="O19" i="23" s="1"/>
  <c r="O15" i="24"/>
  <c r="O19" i="24" s="1"/>
  <c r="L55" i="32"/>
  <c r="L55" i="34"/>
  <c r="O15" i="27"/>
  <c r="O19" i="27" s="1"/>
  <c r="O15" i="28"/>
  <c r="O19" i="28" s="1"/>
  <c r="D36" i="22"/>
  <c r="O15" i="25"/>
  <c r="O19" i="25" s="1"/>
  <c r="O15" i="26"/>
  <c r="O19" i="26" s="1"/>
  <c r="L55" i="31"/>
  <c r="L55" i="33"/>
  <c r="L55" i="35"/>
  <c r="C17" i="35"/>
  <c r="C17" i="32"/>
  <c r="C17" i="33"/>
  <c r="C17" i="34"/>
  <c r="C17" i="31"/>
  <c r="U45" i="28"/>
  <c r="I7" i="28"/>
  <c r="I50" i="28" s="1"/>
  <c r="T15" i="28"/>
  <c r="D18" i="28"/>
  <c r="D20" i="28" s="1"/>
  <c r="S14" i="28" s="1"/>
  <c r="U45" i="27"/>
  <c r="I7" i="27"/>
  <c r="I50" i="27" s="1"/>
  <c r="T15" i="27"/>
  <c r="D18" i="27"/>
  <c r="D20" i="27" s="1"/>
  <c r="S14" i="27" s="1"/>
  <c r="U45" i="26"/>
  <c r="I7" i="26"/>
  <c r="I50" i="26" s="1"/>
  <c r="T15" i="26"/>
  <c r="D18" i="26"/>
  <c r="D20" i="26" s="1"/>
  <c r="S14" i="26" s="1"/>
  <c r="U45" i="25"/>
  <c r="I7" i="25"/>
  <c r="I50" i="25" s="1"/>
  <c r="T15" i="25"/>
  <c r="D18" i="25"/>
  <c r="D20" i="25" s="1"/>
  <c r="S14" i="25" s="1"/>
  <c r="U45" i="24"/>
  <c r="I7" i="24"/>
  <c r="I50" i="24" s="1"/>
  <c r="T15" i="24"/>
  <c r="D18" i="24"/>
  <c r="D20" i="24" s="1"/>
  <c r="S14" i="24" s="1"/>
  <c r="U45" i="23"/>
  <c r="I7" i="23"/>
  <c r="I50" i="23" s="1"/>
  <c r="T15" i="23"/>
  <c r="D18" i="23"/>
  <c r="D20" i="23" s="1"/>
  <c r="S14" i="23" s="1"/>
  <c r="U45" i="22"/>
  <c r="I7" i="22"/>
  <c r="I50" i="22" s="1"/>
  <c r="T15" i="22"/>
  <c r="S17" i="22" s="1"/>
  <c r="D18" i="22"/>
  <c r="D20" i="22" s="1"/>
  <c r="S14" i="22" s="1"/>
  <c r="J20" i="6"/>
  <c r="H47" i="1"/>
  <c r="H48" i="1"/>
  <c r="H49" i="1"/>
  <c r="H55" i="1"/>
  <c r="H46" i="1"/>
  <c r="H107" i="1"/>
  <c r="H101" i="1"/>
  <c r="G81" i="1"/>
  <c r="S17" i="23" l="1"/>
  <c r="S17" i="26"/>
  <c r="S17" i="27"/>
  <c r="K45" i="6"/>
  <c r="K76" i="6"/>
  <c r="K51" i="6"/>
  <c r="K77" i="6"/>
  <c r="S17" i="25"/>
  <c r="D41" i="25" s="1"/>
  <c r="D43" i="25" s="1"/>
  <c r="K148" i="6"/>
  <c r="S119" i="6"/>
  <c r="K73" i="6"/>
  <c r="K72" i="6"/>
  <c r="K153" i="6"/>
  <c r="J46" i="1"/>
  <c r="P46" i="1"/>
  <c r="M46" i="1"/>
  <c r="J91" i="1"/>
  <c r="M49" i="1"/>
  <c r="J49" i="1"/>
  <c r="P49" i="1"/>
  <c r="K47" i="6"/>
  <c r="K146" i="6"/>
  <c r="P48" i="1"/>
  <c r="M48" i="1"/>
  <c r="J48" i="1"/>
  <c r="S17" i="24"/>
  <c r="D41" i="24" s="1"/>
  <c r="D43" i="24" s="1"/>
  <c r="S17" i="28"/>
  <c r="T19" i="28" s="1"/>
  <c r="M91" i="1"/>
  <c r="J47" i="1"/>
  <c r="P47" i="1"/>
  <c r="M47" i="1"/>
  <c r="P91" i="1"/>
  <c r="K152" i="6"/>
  <c r="K115" i="6"/>
  <c r="K117" i="6"/>
  <c r="S134" i="6"/>
  <c r="S129" i="6"/>
  <c r="J115" i="6"/>
  <c r="J117" i="6"/>
  <c r="K137" i="6"/>
  <c r="J17" i="35"/>
  <c r="L17" i="35" s="1"/>
  <c r="J17" i="34"/>
  <c r="L17" i="34" s="1"/>
  <c r="J17" i="33"/>
  <c r="L17" i="33" s="1"/>
  <c r="J17" i="32"/>
  <c r="L17" i="32" s="1"/>
  <c r="J17" i="31"/>
  <c r="L17" i="31" s="1"/>
  <c r="D41" i="27"/>
  <c r="D43" i="27" s="1"/>
  <c r="T19" i="27"/>
  <c r="D41" i="26"/>
  <c r="D43" i="26" s="1"/>
  <c r="T19" i="26"/>
  <c r="T19" i="24"/>
  <c r="O21" i="24" s="1"/>
  <c r="V50" i="24" s="1"/>
  <c r="D44" i="24" s="1"/>
  <c r="D45" i="24" s="1"/>
  <c r="D60" i="24" s="1"/>
  <c r="I49" i="24" s="1"/>
  <c r="E39" i="1" s="1"/>
  <c r="D41" i="23"/>
  <c r="D43" i="23" s="1"/>
  <c r="T19" i="23"/>
  <c r="D41" i="22"/>
  <c r="D43" i="22" s="1"/>
  <c r="T19" i="22"/>
  <c r="J73" i="6"/>
  <c r="J51" i="6"/>
  <c r="H56" i="1"/>
  <c r="T19" i="25" l="1"/>
  <c r="D41" i="28"/>
  <c r="D43" i="28" s="1"/>
  <c r="P56" i="1"/>
  <c r="M56" i="1"/>
  <c r="J56" i="1"/>
  <c r="D42" i="28"/>
  <c r="S40" i="28"/>
  <c r="U43" i="28" s="1"/>
  <c r="U44" i="28" s="1"/>
  <c r="U46" i="28" s="1"/>
  <c r="U47" i="28" s="1"/>
  <c r="U48" i="28" s="1"/>
  <c r="O21" i="28"/>
  <c r="V50" i="28" s="1"/>
  <c r="D44" i="28" s="1"/>
  <c r="D45" i="28" s="1"/>
  <c r="D60" i="28" s="1"/>
  <c r="I49" i="28" s="1"/>
  <c r="D42" i="27"/>
  <c r="S40" i="27"/>
  <c r="U43" i="27" s="1"/>
  <c r="U44" i="27" s="1"/>
  <c r="U46" i="27" s="1"/>
  <c r="U47" i="27" s="1"/>
  <c r="U48" i="27" s="1"/>
  <c r="O21" i="27"/>
  <c r="V50" i="27" s="1"/>
  <c r="D44" i="27" s="1"/>
  <c r="D45" i="27" s="1"/>
  <c r="D60" i="27" s="1"/>
  <c r="I49" i="27" s="1"/>
  <c r="D42" i="26"/>
  <c r="S40" i="26"/>
  <c r="U43" i="26" s="1"/>
  <c r="U44" i="26" s="1"/>
  <c r="U46" i="26" s="1"/>
  <c r="U47" i="26" s="1"/>
  <c r="U48" i="26" s="1"/>
  <c r="O21" i="26"/>
  <c r="V50" i="26" s="1"/>
  <c r="D44" i="26" s="1"/>
  <c r="D45" i="26" s="1"/>
  <c r="D60" i="26" s="1"/>
  <c r="I49" i="26" s="1"/>
  <c r="E41" i="1" s="1"/>
  <c r="D42" i="25"/>
  <c r="S40" i="25"/>
  <c r="U43" i="25" s="1"/>
  <c r="U44" i="25" s="1"/>
  <c r="U46" i="25" s="1"/>
  <c r="U47" i="25" s="1"/>
  <c r="U48" i="25" s="1"/>
  <c r="O21" i="25"/>
  <c r="V50" i="25" s="1"/>
  <c r="D44" i="25" s="1"/>
  <c r="D45" i="25" s="1"/>
  <c r="D60" i="25" s="1"/>
  <c r="I49" i="25" s="1"/>
  <c r="E40" i="1" s="1"/>
  <c r="D42" i="24"/>
  <c r="S40" i="24"/>
  <c r="U43" i="24" s="1"/>
  <c r="U44" i="24" s="1"/>
  <c r="U46" i="24" s="1"/>
  <c r="U47" i="24" s="1"/>
  <c r="U48" i="24" s="1"/>
  <c r="D42" i="23"/>
  <c r="S40" i="23"/>
  <c r="U43" i="23" s="1"/>
  <c r="U44" i="23" s="1"/>
  <c r="U46" i="23" s="1"/>
  <c r="U47" i="23" s="1"/>
  <c r="U48" i="23" s="1"/>
  <c r="O21" i="23"/>
  <c r="V50" i="23" s="1"/>
  <c r="D44" i="23" s="1"/>
  <c r="D45" i="23" s="1"/>
  <c r="D60" i="23" s="1"/>
  <c r="I49" i="23" s="1"/>
  <c r="E38" i="1" s="1"/>
  <c r="D42" i="22"/>
  <c r="S40" i="22"/>
  <c r="U43" i="22" s="1"/>
  <c r="U44" i="22" s="1"/>
  <c r="U46" i="22" s="1"/>
  <c r="U47" i="22" s="1"/>
  <c r="U48" i="22" s="1"/>
  <c r="O21" i="22"/>
  <c r="V50" i="22" s="1"/>
  <c r="D44" i="22" s="1"/>
  <c r="D45" i="22" s="1"/>
  <c r="D60" i="22" s="1"/>
  <c r="I49" i="22" s="1"/>
  <c r="E37" i="1" s="1"/>
  <c r="O12" i="17"/>
  <c r="D34" i="17" s="1"/>
  <c r="O10" i="17"/>
  <c r="O12" i="16"/>
  <c r="D34" i="16" s="1"/>
  <c r="O10" i="16"/>
  <c r="P59" i="17"/>
  <c r="P58" i="17"/>
  <c r="P57" i="17"/>
  <c r="D51" i="17"/>
  <c r="D52" i="17" s="1"/>
  <c r="D53" i="17" s="1"/>
  <c r="I46" i="17"/>
  <c r="I57" i="17" s="1"/>
  <c r="I40" i="17"/>
  <c r="I56" i="17" s="1"/>
  <c r="D39" i="17"/>
  <c r="I34" i="17"/>
  <c r="I55" i="17" s="1"/>
  <c r="S31" i="17"/>
  <c r="T33" i="17" s="1"/>
  <c r="T34" i="17" s="1"/>
  <c r="U42" i="17" s="1"/>
  <c r="T26" i="17"/>
  <c r="T27" i="17" s="1"/>
  <c r="P52" i="17" s="1"/>
  <c r="I26" i="17"/>
  <c r="I28" i="17" s="1"/>
  <c r="I54" i="17" s="1"/>
  <c r="O13" i="17"/>
  <c r="D35" i="17" s="1"/>
  <c r="S12" i="17"/>
  <c r="D40" i="17" s="1"/>
  <c r="S10" i="17"/>
  <c r="I6" i="17"/>
  <c r="I11" i="17" s="1"/>
  <c r="I12" i="17" s="1"/>
  <c r="V2" i="17"/>
  <c r="P2" i="17"/>
  <c r="P59" i="16"/>
  <c r="P58" i="16"/>
  <c r="P57" i="16"/>
  <c r="D51" i="16"/>
  <c r="D52" i="16" s="1"/>
  <c r="D53" i="16" s="1"/>
  <c r="I46" i="16"/>
  <c r="I57" i="16" s="1"/>
  <c r="I40" i="16"/>
  <c r="I56" i="16" s="1"/>
  <c r="D39" i="16"/>
  <c r="I34" i="16"/>
  <c r="I55" i="16" s="1"/>
  <c r="S31" i="16"/>
  <c r="T33" i="16" s="1"/>
  <c r="T34" i="16" s="1"/>
  <c r="U42" i="16" s="1"/>
  <c r="T26" i="16"/>
  <c r="T27" i="16" s="1"/>
  <c r="P52" i="16" s="1"/>
  <c r="I26" i="16"/>
  <c r="I28" i="16" s="1"/>
  <c r="I54" i="16" s="1"/>
  <c r="O13" i="16"/>
  <c r="D35" i="16" s="1"/>
  <c r="S12" i="16"/>
  <c r="D40" i="16" s="1"/>
  <c r="S10" i="16"/>
  <c r="I6" i="16"/>
  <c r="V2" i="16"/>
  <c r="P2" i="16"/>
  <c r="P50" i="28" l="1"/>
  <c r="I14" i="28"/>
  <c r="I17" i="28" s="1"/>
  <c r="I52" i="28" s="1"/>
  <c r="P50" i="27"/>
  <c r="I14" i="27"/>
  <c r="I17" i="27" s="1"/>
  <c r="I52" i="27" s="1"/>
  <c r="P50" i="26"/>
  <c r="I14" i="26"/>
  <c r="I17" i="26" s="1"/>
  <c r="I52" i="26" s="1"/>
  <c r="P50" i="25"/>
  <c r="I14" i="25"/>
  <c r="I17" i="25" s="1"/>
  <c r="I52" i="25" s="1"/>
  <c r="P50" i="24"/>
  <c r="I14" i="24"/>
  <c r="I17" i="24" s="1"/>
  <c r="I52" i="24" s="1"/>
  <c r="F39" i="1" s="1"/>
  <c r="P50" i="23"/>
  <c r="I14" i="23"/>
  <c r="I17" i="23" s="1"/>
  <c r="I52" i="23" s="1"/>
  <c r="P50" i="22"/>
  <c r="I14" i="22"/>
  <c r="I17" i="22" s="1"/>
  <c r="I52" i="22" s="1"/>
  <c r="D36" i="17"/>
  <c r="I11" i="16"/>
  <c r="I12" i="16" s="1"/>
  <c r="I51" i="16" s="1"/>
  <c r="I51" i="17"/>
  <c r="D36" i="16"/>
  <c r="O15" i="17"/>
  <c r="O15" i="16"/>
  <c r="U45" i="17"/>
  <c r="I15" i="17"/>
  <c r="I7" i="17"/>
  <c r="I50" i="17" s="1"/>
  <c r="T15" i="17"/>
  <c r="O17" i="17"/>
  <c r="D18" i="17"/>
  <c r="D20" i="17" s="1"/>
  <c r="S14" i="17" s="1"/>
  <c r="U45" i="16"/>
  <c r="I15" i="16"/>
  <c r="I7" i="16"/>
  <c r="I50" i="16" s="1"/>
  <c r="T15" i="16"/>
  <c r="O17" i="16"/>
  <c r="D20" i="16"/>
  <c r="S14" i="16" s="1"/>
  <c r="K18" i="18"/>
  <c r="K19" i="18" s="1"/>
  <c r="J18" i="18"/>
  <c r="J19" i="18" s="1"/>
  <c r="I18" i="18"/>
  <c r="I19" i="18" s="1"/>
  <c r="H18" i="18"/>
  <c r="H19" i="18" s="1"/>
  <c r="G18" i="18"/>
  <c r="G19" i="18" s="1"/>
  <c r="F18" i="18"/>
  <c r="F19" i="18" s="1"/>
  <c r="E18" i="18"/>
  <c r="E19" i="18" s="1"/>
  <c r="D18" i="18"/>
  <c r="D19" i="18" s="1"/>
  <c r="C18" i="18"/>
  <c r="C19" i="18" s="1"/>
  <c r="B18" i="18"/>
  <c r="B19" i="18" s="1"/>
  <c r="I59" i="22" l="1"/>
  <c r="G37" i="1" s="1"/>
  <c r="F37" i="1"/>
  <c r="I59" i="23"/>
  <c r="G38" i="1" s="1"/>
  <c r="F38" i="1"/>
  <c r="I59" i="25"/>
  <c r="G40" i="1" s="1"/>
  <c r="F40" i="1"/>
  <c r="I59" i="26"/>
  <c r="G41" i="1" s="1"/>
  <c r="F41" i="1"/>
  <c r="I59" i="27"/>
  <c r="I59" i="28"/>
  <c r="I58" i="28"/>
  <c r="I58" i="27"/>
  <c r="I58" i="26"/>
  <c r="I58" i="25"/>
  <c r="I59" i="24"/>
  <c r="G39" i="1" s="1"/>
  <c r="I58" i="24"/>
  <c r="I58" i="23"/>
  <c r="I58" i="22"/>
  <c r="O19" i="17"/>
  <c r="S17" i="17" s="1"/>
  <c r="O19" i="16"/>
  <c r="S17" i="16" s="1"/>
  <c r="C21" i="18"/>
  <c r="C20" i="18"/>
  <c r="E21" i="18"/>
  <c r="E20" i="18"/>
  <c r="G21" i="18"/>
  <c r="G20" i="18"/>
  <c r="I21" i="18"/>
  <c r="I20" i="18"/>
  <c r="K21" i="18"/>
  <c r="K20" i="18"/>
  <c r="B21" i="18"/>
  <c r="B20" i="18"/>
  <c r="D21" i="18"/>
  <c r="D20" i="18"/>
  <c r="F21" i="18"/>
  <c r="F20" i="18"/>
  <c r="H21" i="18"/>
  <c r="H20" i="18"/>
  <c r="J21" i="18"/>
  <c r="J20" i="18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68" i="1"/>
  <c r="H68" i="1" s="1"/>
  <c r="P63" i="10"/>
  <c r="P62" i="10"/>
  <c r="P61" i="10"/>
  <c r="D22" i="10" s="1"/>
  <c r="D56" i="10"/>
  <c r="D57" i="10" s="1"/>
  <c r="D58" i="10" s="1"/>
  <c r="I50" i="10"/>
  <c r="I61" i="10" s="1"/>
  <c r="I44" i="10"/>
  <c r="I60" i="10" s="1"/>
  <c r="D44" i="10"/>
  <c r="I38" i="10"/>
  <c r="I59" i="10" s="1"/>
  <c r="S35" i="10"/>
  <c r="I58" i="10"/>
  <c r="T30" i="10"/>
  <c r="D40" i="10"/>
  <c r="D39" i="10"/>
  <c r="P5" i="10"/>
  <c r="I60" i="28" l="1"/>
  <c r="H43" i="1" s="1"/>
  <c r="J43" i="1" s="1"/>
  <c r="I60" i="22"/>
  <c r="H37" i="1" s="1"/>
  <c r="M37" i="1" s="1"/>
  <c r="I60" i="25"/>
  <c r="H40" i="1" s="1"/>
  <c r="T37" i="10"/>
  <c r="T38" i="10" s="1"/>
  <c r="U46" i="10" s="1"/>
  <c r="U49" i="10" s="1"/>
  <c r="I60" i="23"/>
  <c r="H38" i="1" s="1"/>
  <c r="J38" i="1" s="1"/>
  <c r="G26" i="29"/>
  <c r="G26" i="30"/>
  <c r="I60" i="26"/>
  <c r="H41" i="1" s="1"/>
  <c r="J41" i="1" s="1"/>
  <c r="T18" i="10"/>
  <c r="M79" i="1"/>
  <c r="P79" i="1"/>
  <c r="J79" i="1"/>
  <c r="M77" i="1"/>
  <c r="P77" i="1"/>
  <c r="J77" i="1"/>
  <c r="M75" i="1"/>
  <c r="P75" i="1"/>
  <c r="J75" i="1"/>
  <c r="M73" i="1"/>
  <c r="P73" i="1"/>
  <c r="J73" i="1"/>
  <c r="M71" i="1"/>
  <c r="P71" i="1"/>
  <c r="J71" i="1"/>
  <c r="M69" i="1"/>
  <c r="P69" i="1"/>
  <c r="J69" i="1"/>
  <c r="P43" i="1"/>
  <c r="P68" i="1"/>
  <c r="J68" i="1"/>
  <c r="M68" i="1"/>
  <c r="P78" i="1"/>
  <c r="J78" i="1"/>
  <c r="M78" i="1"/>
  <c r="P76" i="1"/>
  <c r="J76" i="1"/>
  <c r="M76" i="1"/>
  <c r="P74" i="1"/>
  <c r="J74" i="1"/>
  <c r="M74" i="1"/>
  <c r="P72" i="1"/>
  <c r="J72" i="1"/>
  <c r="M72" i="1"/>
  <c r="P70" i="1"/>
  <c r="J70" i="1"/>
  <c r="M70" i="1"/>
  <c r="J37" i="1"/>
  <c r="P37" i="1"/>
  <c r="P40" i="1"/>
  <c r="M40" i="1"/>
  <c r="J40" i="1"/>
  <c r="I60" i="27"/>
  <c r="H42" i="1" s="1"/>
  <c r="S68" i="26"/>
  <c r="S69" i="26" s="1"/>
  <c r="S70" i="26" s="1"/>
  <c r="S71" i="26" s="1"/>
  <c r="S68" i="25"/>
  <c r="S69" i="25" s="1"/>
  <c r="S70" i="25" s="1"/>
  <c r="S71" i="25" s="1"/>
  <c r="S68" i="28"/>
  <c r="S69" i="28" s="1"/>
  <c r="S70" i="28" s="1"/>
  <c r="S71" i="28" s="1"/>
  <c r="S68" i="27"/>
  <c r="S69" i="27" s="1"/>
  <c r="S70" i="27" s="1"/>
  <c r="S71" i="27" s="1"/>
  <c r="S68" i="22"/>
  <c r="S69" i="22" s="1"/>
  <c r="S70" i="22" s="1"/>
  <c r="S71" i="22" s="1"/>
  <c r="S68" i="24"/>
  <c r="S69" i="24" s="1"/>
  <c r="S70" i="24" s="1"/>
  <c r="S71" i="24" s="1"/>
  <c r="S68" i="23"/>
  <c r="S69" i="23" s="1"/>
  <c r="S70" i="23" s="1"/>
  <c r="S71" i="23" s="1"/>
  <c r="S68" i="17"/>
  <c r="S69" i="17" s="1"/>
  <c r="S70" i="17" s="1"/>
  <c r="S71" i="17" s="1"/>
  <c r="S68" i="16"/>
  <c r="S69" i="16" s="1"/>
  <c r="S70" i="16" s="1"/>
  <c r="S71" i="16" s="1"/>
  <c r="S75" i="10"/>
  <c r="S76" i="10" s="1"/>
  <c r="S77" i="10" s="1"/>
  <c r="S78" i="10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i="25" s="1"/>
  <c r="S74" i="24"/>
  <c r="I20" i="24" s="1"/>
  <c r="S74" i="28"/>
  <c r="I20" i="28" s="1"/>
  <c r="S74" i="27"/>
  <c r="I20" i="27" s="1"/>
  <c r="S74" i="26"/>
  <c r="I20" i="26" s="1"/>
  <c r="S74" i="23"/>
  <c r="I20" i="23" s="1"/>
  <c r="S74" i="22"/>
  <c r="I20" i="22" s="1"/>
  <c r="S74" i="17"/>
  <c r="I20" i="17" s="1"/>
  <c r="I22" i="17" s="1"/>
  <c r="I53" i="17" s="1"/>
  <c r="S74" i="16"/>
  <c r="I20" i="16" s="1"/>
  <c r="I22" i="16" s="1"/>
  <c r="I53" i="16" s="1"/>
  <c r="S81" i="10"/>
  <c r="I23" i="10" s="1"/>
  <c r="I25" i="10" s="1"/>
  <c r="I57" i="10" s="1"/>
  <c r="I60" i="24"/>
  <c r="H39" i="1" s="1"/>
  <c r="H91" i="1"/>
  <c r="P56" i="10"/>
  <c r="D41" i="17"/>
  <c r="D43" i="17" s="1"/>
  <c r="T19" i="17"/>
  <c r="D41" i="16"/>
  <c r="T19" i="16"/>
  <c r="D41" i="10"/>
  <c r="O18" i="10"/>
  <c r="O22" i="10" s="1"/>
  <c r="D21" i="10"/>
  <c r="D23" i="10" s="1"/>
  <c r="S17" i="10" s="1"/>
  <c r="M43" i="1" l="1"/>
  <c r="M38" i="1"/>
  <c r="P38" i="1"/>
  <c r="M41" i="1"/>
  <c r="P41" i="1"/>
  <c r="D45" i="10"/>
  <c r="L29" i="30"/>
  <c r="L31" i="30"/>
  <c r="L30" i="30"/>
  <c r="L30" i="29"/>
  <c r="L29" i="29"/>
  <c r="L31" i="29"/>
  <c r="S20" i="10"/>
  <c r="T22" i="10" s="1"/>
  <c r="O24" i="10" s="1"/>
  <c r="J39" i="1"/>
  <c r="P39" i="1"/>
  <c r="M39" i="1"/>
  <c r="P80" i="1"/>
  <c r="P81" i="1" s="1"/>
  <c r="P42" i="1"/>
  <c r="M42" i="1"/>
  <c r="J42" i="1"/>
  <c r="M80" i="1"/>
  <c r="M81" i="1" s="1"/>
  <c r="J80" i="1"/>
  <c r="J81" i="1" s="1"/>
  <c r="L31" i="31"/>
  <c r="L29" i="31"/>
  <c r="L33" i="31" s="1"/>
  <c r="L53" i="31" s="1"/>
  <c r="L56" i="31" s="1"/>
  <c r="L58" i="31" s="1"/>
  <c r="L30" i="31"/>
  <c r="L31" i="33"/>
  <c r="L30" i="33"/>
  <c r="L29" i="33"/>
  <c r="L33" i="33" s="1"/>
  <c r="L53" i="33" s="1"/>
  <c r="L56" i="33" s="1"/>
  <c r="L58" i="33" s="1"/>
  <c r="L31" i="34"/>
  <c r="L29" i="34"/>
  <c r="L33" i="34" s="1"/>
  <c r="L53" i="34" s="1"/>
  <c r="L30" i="34"/>
  <c r="L31" i="35"/>
  <c r="L30" i="35"/>
  <c r="L29" i="35"/>
  <c r="L33" i="35" s="1"/>
  <c r="L53" i="35" s="1"/>
  <c r="L31" i="32"/>
  <c r="L30" i="32"/>
  <c r="L29" i="32"/>
  <c r="L33" i="32" s="1"/>
  <c r="L53" i="32" s="1"/>
  <c r="L56" i="32" s="1"/>
  <c r="L58" i="32" s="1"/>
  <c r="D42" i="17"/>
  <c r="S40" i="17"/>
  <c r="U43" i="17" s="1"/>
  <c r="U44" i="17" s="1"/>
  <c r="U46" i="17" s="1"/>
  <c r="U47" i="17" s="1"/>
  <c r="U48" i="17" s="1"/>
  <c r="I14" i="17" s="1"/>
  <c r="O21" i="17"/>
  <c r="V50" i="17" s="1"/>
  <c r="D44" i="17" s="1"/>
  <c r="D42" i="16"/>
  <c r="D43" i="16" s="1"/>
  <c r="S40" i="16"/>
  <c r="U43" i="16" s="1"/>
  <c r="U44" i="16" s="1"/>
  <c r="U46" i="16" s="1"/>
  <c r="U47" i="16" s="1"/>
  <c r="U48" i="16" s="1"/>
  <c r="I14" i="16" s="1"/>
  <c r="O21" i="16"/>
  <c r="V50" i="16" s="1"/>
  <c r="D44" i="16" s="1"/>
  <c r="F22" i="5"/>
  <c r="D46" i="10" l="1"/>
  <c r="L33" i="29"/>
  <c r="L53" i="29" s="1"/>
  <c r="L33" i="30"/>
  <c r="L53" i="30" s="1"/>
  <c r="L56" i="34"/>
  <c r="L56" i="35"/>
  <c r="H80" i="1"/>
  <c r="H81" i="1" s="1"/>
  <c r="D57" i="17"/>
  <c r="D58" i="17" s="1"/>
  <c r="D45" i="17"/>
  <c r="P50" i="17"/>
  <c r="I17" i="17"/>
  <c r="I52" i="17" s="1"/>
  <c r="D57" i="16"/>
  <c r="D58" i="16" s="1"/>
  <c r="D45" i="16"/>
  <c r="P50" i="16"/>
  <c r="I17" i="16"/>
  <c r="I52" i="16" s="1"/>
  <c r="D47" i="10"/>
  <c r="S44" i="10"/>
  <c r="U47" i="10" s="1"/>
  <c r="V54" i="10" l="1"/>
  <c r="D49" i="10" s="1"/>
  <c r="D61" i="10" s="1"/>
  <c r="D62" i="10" s="1"/>
  <c r="O32" i="10"/>
  <c r="U48" i="10"/>
  <c r="U50" i="10" s="1"/>
  <c r="U51" i="10" s="1"/>
  <c r="D48" i="10"/>
  <c r="L56" i="29"/>
  <c r="L56" i="30"/>
  <c r="L58" i="35"/>
  <c r="L58" i="34"/>
  <c r="I59" i="16"/>
  <c r="G35" i="1" s="1"/>
  <c r="F35" i="1"/>
  <c r="I59" i="17"/>
  <c r="G36" i="1" s="1"/>
  <c r="F36" i="1"/>
  <c r="D60" i="17"/>
  <c r="I49" i="17" s="1"/>
  <c r="D60" i="16"/>
  <c r="I49" i="16" s="1"/>
  <c r="D50" i="10" l="1"/>
  <c r="D64" i="10" s="1"/>
  <c r="I53" i="10" s="1"/>
  <c r="E34" i="1" s="1"/>
  <c r="U52" i="10"/>
  <c r="P54" i="10" s="1"/>
  <c r="L58" i="30"/>
  <c r="L58" i="29"/>
  <c r="I58" i="17"/>
  <c r="I60" i="17" s="1"/>
  <c r="H36" i="1" s="1"/>
  <c r="E36" i="1"/>
  <c r="I58" i="16"/>
  <c r="I60" i="16" s="1"/>
  <c r="H35" i="1" s="1"/>
  <c r="E35" i="1"/>
  <c r="I17" i="10" l="1"/>
  <c r="I20" i="10" s="1"/>
  <c r="I56" i="10" s="1"/>
  <c r="P36" i="1"/>
  <c r="J36" i="1"/>
  <c r="M36" i="1"/>
  <c r="P35" i="1"/>
  <c r="M35" i="1"/>
  <c r="J35" i="1"/>
  <c r="H25" i="6"/>
  <c r="J211" i="6"/>
  <c r="I211" i="6"/>
  <c r="H211" i="6"/>
  <c r="G211" i="6"/>
  <c r="F211" i="6"/>
  <c r="E211" i="6"/>
  <c r="D211" i="6"/>
  <c r="K143" i="6"/>
  <c r="J143" i="6"/>
  <c r="I143" i="6"/>
  <c r="H143" i="6"/>
  <c r="G143" i="6"/>
  <c r="B110" i="6"/>
  <c r="D108" i="6"/>
  <c r="D107" i="6"/>
  <c r="D106" i="6"/>
  <c r="F101" i="6"/>
  <c r="C98" i="6"/>
  <c r="C97" i="6"/>
  <c r="C96" i="6"/>
  <c r="C95" i="6"/>
  <c r="C94" i="6"/>
  <c r="C93" i="6"/>
  <c r="C92" i="6"/>
  <c r="C91" i="6"/>
  <c r="C90" i="6"/>
  <c r="C84" i="6"/>
  <c r="C83" i="6"/>
  <c r="C82" i="6"/>
  <c r="S74" i="6"/>
  <c r="G73" i="6"/>
  <c r="K69" i="6"/>
  <c r="K93" i="6" s="1"/>
  <c r="J69" i="6"/>
  <c r="J83" i="6" s="1"/>
  <c r="I69" i="6"/>
  <c r="I84" i="6" s="1"/>
  <c r="H69" i="6"/>
  <c r="H92" i="6" s="1"/>
  <c r="G69" i="6"/>
  <c r="G93" i="6" s="1"/>
  <c r="F58" i="6"/>
  <c r="F56" i="6"/>
  <c r="H51" i="6"/>
  <c r="G51" i="6"/>
  <c r="G72" i="6" s="1"/>
  <c r="K44" i="6"/>
  <c r="J44" i="6"/>
  <c r="I44" i="6"/>
  <c r="H44" i="6"/>
  <c r="H45" i="6" s="1"/>
  <c r="H47" i="6" s="1"/>
  <c r="H71" i="6" s="1"/>
  <c r="G44" i="6"/>
  <c r="G45" i="6"/>
  <c r="K35" i="6"/>
  <c r="J35" i="6"/>
  <c r="I35" i="6"/>
  <c r="H35" i="6"/>
  <c r="G35" i="6"/>
  <c r="D63" i="6"/>
  <c r="D62" i="6"/>
  <c r="D61" i="6"/>
  <c r="K4" i="6"/>
  <c r="C110" i="6" s="1"/>
  <c r="F27" i="5"/>
  <c r="R20" i="6"/>
  <c r="R143" i="6" s="1"/>
  <c r="I85" i="6"/>
  <c r="I92" i="6"/>
  <c r="I94" i="6"/>
  <c r="I96" i="6"/>
  <c r="Q20" i="6"/>
  <c r="Q147" i="6" s="1"/>
  <c r="L20" i="6"/>
  <c r="L152" i="6" s="1"/>
  <c r="P20" i="6"/>
  <c r="P69" i="6" s="1"/>
  <c r="P94" i="6" s="1"/>
  <c r="L58" i="6"/>
  <c r="H84" i="6"/>
  <c r="I91" i="6"/>
  <c r="I93" i="6"/>
  <c r="I95" i="6"/>
  <c r="I97" i="6"/>
  <c r="M20" i="6"/>
  <c r="M73" i="6" s="1"/>
  <c r="O20" i="6"/>
  <c r="O147" i="6" s="1"/>
  <c r="I83" i="6"/>
  <c r="I86" i="6"/>
  <c r="J92" i="6"/>
  <c r="L77" i="6"/>
  <c r="L147" i="6"/>
  <c r="H60" i="1"/>
  <c r="H61" i="1"/>
  <c r="H62" i="1"/>
  <c r="H63" i="1"/>
  <c r="H64" i="1"/>
  <c r="E31" i="5"/>
  <c r="F31" i="5" s="1"/>
  <c r="J94" i="6" l="1"/>
  <c r="J82" i="6"/>
  <c r="J86" i="6"/>
  <c r="L153" i="6"/>
  <c r="L148" i="6"/>
  <c r="L143" i="6"/>
  <c r="L69" i="6"/>
  <c r="L95" i="6" s="1"/>
  <c r="L51" i="6"/>
  <c r="G95" i="6"/>
  <c r="I98" i="6"/>
  <c r="P72" i="6"/>
  <c r="G82" i="6"/>
  <c r="G47" i="6"/>
  <c r="G71" i="6" s="1"/>
  <c r="G76" i="6" s="1"/>
  <c r="M72" i="6"/>
  <c r="G91" i="6"/>
  <c r="G83" i="6"/>
  <c r="G84" i="6"/>
  <c r="M47" i="6"/>
  <c r="M71" i="6" s="1"/>
  <c r="Q51" i="6"/>
  <c r="M76" i="6"/>
  <c r="M145" i="6" s="1"/>
  <c r="G86" i="6"/>
  <c r="G96" i="6"/>
  <c r="G92" i="6"/>
  <c r="G85" i="6"/>
  <c r="M51" i="6"/>
  <c r="G98" i="6"/>
  <c r="G94" i="6"/>
  <c r="G90" i="6"/>
  <c r="M69" i="6"/>
  <c r="M83" i="6" s="1"/>
  <c r="G99" i="6"/>
  <c r="G97" i="6"/>
  <c r="M153" i="6"/>
  <c r="M77" i="6"/>
  <c r="L76" i="6"/>
  <c r="L145" i="6" s="1"/>
  <c r="L45" i="6"/>
  <c r="J96" i="6"/>
  <c r="J85" i="6"/>
  <c r="Q152" i="6"/>
  <c r="Q73" i="6"/>
  <c r="Q153" i="6"/>
  <c r="Q143" i="6"/>
  <c r="Q44" i="6"/>
  <c r="Q72" i="6"/>
  <c r="Q69" i="6"/>
  <c r="Q92" i="6" s="1"/>
  <c r="Q35" i="6"/>
  <c r="Q45" i="6"/>
  <c r="Q77" i="6"/>
  <c r="Q76" i="6"/>
  <c r="Q145" i="6" s="1"/>
  <c r="O45" i="6"/>
  <c r="K82" i="6"/>
  <c r="Q146" i="6"/>
  <c r="Q47" i="6"/>
  <c r="Q71" i="6" s="1"/>
  <c r="Q148" i="6"/>
  <c r="M143" i="6"/>
  <c r="M35" i="6"/>
  <c r="M93" i="6"/>
  <c r="M45" i="6"/>
  <c r="M146" i="6"/>
  <c r="M148" i="6"/>
  <c r="M147" i="6"/>
  <c r="K98" i="6"/>
  <c r="M152" i="6"/>
  <c r="M44" i="6"/>
  <c r="L35" i="6"/>
  <c r="L146" i="6"/>
  <c r="L47" i="6"/>
  <c r="L71" i="6" s="1"/>
  <c r="K91" i="6"/>
  <c r="M63" i="1"/>
  <c r="J63" i="1"/>
  <c r="P63" i="1"/>
  <c r="P44" i="6"/>
  <c r="J62" i="1"/>
  <c r="P62" i="1"/>
  <c r="M62" i="1"/>
  <c r="O51" i="6"/>
  <c r="O35" i="6"/>
  <c r="H95" i="6"/>
  <c r="H91" i="6"/>
  <c r="H86" i="6"/>
  <c r="P61" i="1"/>
  <c r="M61" i="1"/>
  <c r="J61" i="1"/>
  <c r="R73" i="6"/>
  <c r="O77" i="6"/>
  <c r="O153" i="6"/>
  <c r="H82" i="6"/>
  <c r="H85" i="6"/>
  <c r="M59" i="1"/>
  <c r="J59" i="1"/>
  <c r="P59" i="1"/>
  <c r="O69" i="6"/>
  <c r="O83" i="6" s="1"/>
  <c r="H94" i="6"/>
  <c r="P64" i="1"/>
  <c r="M64" i="1"/>
  <c r="J64" i="1"/>
  <c r="P60" i="1"/>
  <c r="M60" i="1"/>
  <c r="J60" i="1"/>
  <c r="L94" i="6"/>
  <c r="O148" i="6"/>
  <c r="H93" i="6"/>
  <c r="H99" i="6"/>
  <c r="H97" i="6"/>
  <c r="I82" i="6"/>
  <c r="I87" i="6" s="1"/>
  <c r="O143" i="6"/>
  <c r="O122" i="6"/>
  <c r="O127" i="6"/>
  <c r="O132" i="6"/>
  <c r="O115" i="6"/>
  <c r="O117" i="6"/>
  <c r="O137" i="6"/>
  <c r="P115" i="6"/>
  <c r="P117" i="6"/>
  <c r="P137" i="6"/>
  <c r="P122" i="6"/>
  <c r="P127" i="6"/>
  <c r="P132" i="6"/>
  <c r="Q122" i="6"/>
  <c r="Q127" i="6"/>
  <c r="Q132" i="6"/>
  <c r="Q115" i="6"/>
  <c r="Q117" i="6"/>
  <c r="Q137" i="6"/>
  <c r="R115" i="6"/>
  <c r="R117" i="6"/>
  <c r="R137" i="6"/>
  <c r="R122" i="6"/>
  <c r="R127" i="6"/>
  <c r="R132" i="6"/>
  <c r="I122" i="6"/>
  <c r="S121" i="6"/>
  <c r="S136" i="6" s="1"/>
  <c r="J124" i="6"/>
  <c r="M122" i="6"/>
  <c r="M127" i="6"/>
  <c r="M132" i="6"/>
  <c r="M115" i="6"/>
  <c r="M117" i="6"/>
  <c r="M137" i="6"/>
  <c r="L115" i="6"/>
  <c r="L117" i="6"/>
  <c r="L137" i="6"/>
  <c r="L122" i="6"/>
  <c r="L127" i="6"/>
  <c r="L132" i="6"/>
  <c r="P143" i="6"/>
  <c r="P77" i="6"/>
  <c r="P76" i="6"/>
  <c r="P145" i="6" s="1"/>
  <c r="P73" i="6"/>
  <c r="P45" i="6"/>
  <c r="K94" i="6"/>
  <c r="K85" i="6"/>
  <c r="H90" i="6"/>
  <c r="H98" i="6"/>
  <c r="P51" i="6"/>
  <c r="P146" i="6"/>
  <c r="P47" i="6"/>
  <c r="P71" i="6" s="1"/>
  <c r="P152" i="6"/>
  <c r="L73" i="6"/>
  <c r="L44" i="6"/>
  <c r="L72" i="6"/>
  <c r="K84" i="6"/>
  <c r="K87" i="6"/>
  <c r="K86" i="6"/>
  <c r="H101" i="6"/>
  <c r="K96" i="6"/>
  <c r="J98" i="6"/>
  <c r="H96" i="6"/>
  <c r="P148" i="6"/>
  <c r="P147" i="6"/>
  <c r="P35" i="6"/>
  <c r="P153" i="6"/>
  <c r="K83" i="6"/>
  <c r="K92" i="6"/>
  <c r="H32" i="1"/>
  <c r="P101" i="6"/>
  <c r="P82" i="6"/>
  <c r="P84" i="6"/>
  <c r="P98" i="6"/>
  <c r="P83" i="6"/>
  <c r="P90" i="6"/>
  <c r="P97" i="6"/>
  <c r="P95" i="6"/>
  <c r="P93" i="6"/>
  <c r="O44" i="6"/>
  <c r="O47" i="6"/>
  <c r="O71" i="6" s="1"/>
  <c r="O72" i="6"/>
  <c r="O152" i="6"/>
  <c r="O76" i="6"/>
  <c r="O145" i="6" s="1"/>
  <c r="O146" i="6"/>
  <c r="O73" i="6"/>
  <c r="K95" i="6"/>
  <c r="K97" i="6"/>
  <c r="J91" i="6"/>
  <c r="J93" i="6"/>
  <c r="J95" i="6"/>
  <c r="J97" i="6"/>
  <c r="J84" i="6"/>
  <c r="H65" i="1"/>
  <c r="H73" i="6"/>
  <c r="P92" i="6"/>
  <c r="P85" i="6"/>
  <c r="P99" i="6"/>
  <c r="P86" i="6"/>
  <c r="R147" i="6"/>
  <c r="R152" i="6"/>
  <c r="L92" i="6"/>
  <c r="R153" i="6"/>
  <c r="P91" i="6"/>
  <c r="P87" i="6"/>
  <c r="P96" i="6"/>
  <c r="R47" i="6"/>
  <c r="R71" i="6" s="1"/>
  <c r="R146" i="6"/>
  <c r="R45" i="6"/>
  <c r="R148" i="6"/>
  <c r="R35" i="6"/>
  <c r="R76" i="6"/>
  <c r="R145" i="6" s="1"/>
  <c r="R51" i="6"/>
  <c r="R69" i="6"/>
  <c r="R77" i="6"/>
  <c r="R44" i="6"/>
  <c r="R72" i="6"/>
  <c r="N20" i="6"/>
  <c r="H83" i="6"/>
  <c r="O85" i="6" l="1"/>
  <c r="Q93" i="6"/>
  <c r="O87" i="6"/>
  <c r="O101" i="6"/>
  <c r="M84" i="6"/>
  <c r="O93" i="6"/>
  <c r="M101" i="6"/>
  <c r="O91" i="6"/>
  <c r="L93" i="6"/>
  <c r="L97" i="6"/>
  <c r="L90" i="6"/>
  <c r="L84" i="6"/>
  <c r="L101" i="6"/>
  <c r="L98" i="6"/>
  <c r="L99" i="6"/>
  <c r="L87" i="6"/>
  <c r="L82" i="6"/>
  <c r="L85" i="6"/>
  <c r="L91" i="6"/>
  <c r="L83" i="6"/>
  <c r="L86" i="6"/>
  <c r="L96" i="6"/>
  <c r="Q94" i="6"/>
  <c r="Q82" i="6"/>
  <c r="Q96" i="6"/>
  <c r="Q83" i="6"/>
  <c r="Q84" i="6"/>
  <c r="G87" i="6"/>
  <c r="G77" i="6"/>
  <c r="G145" i="6"/>
  <c r="G148" i="6" s="1"/>
  <c r="M91" i="6"/>
  <c r="M86" i="6"/>
  <c r="M87" i="6"/>
  <c r="M95" i="6"/>
  <c r="M99" i="6"/>
  <c r="M94" i="6"/>
  <c r="M90" i="6"/>
  <c r="M96" i="6"/>
  <c r="M92" i="6"/>
  <c r="M98" i="6"/>
  <c r="M97" i="6"/>
  <c r="M85" i="6"/>
  <c r="G101" i="6"/>
  <c r="M82" i="6"/>
  <c r="Q86" i="6"/>
  <c r="O95" i="6"/>
  <c r="O96" i="6"/>
  <c r="O90" i="6"/>
  <c r="J87" i="6"/>
  <c r="Q91" i="6"/>
  <c r="Q97" i="6"/>
  <c r="O84" i="6"/>
  <c r="O99" i="6"/>
  <c r="Q99" i="6"/>
  <c r="Q85" i="6"/>
  <c r="H95" i="1"/>
  <c r="O92" i="6"/>
  <c r="Q101" i="6"/>
  <c r="Q95" i="6"/>
  <c r="Q90" i="6"/>
  <c r="Q87" i="6"/>
  <c r="Q98" i="6"/>
  <c r="J65" i="1"/>
  <c r="M65" i="1"/>
  <c r="P65" i="1"/>
  <c r="O82" i="6"/>
  <c r="O86" i="6"/>
  <c r="O94" i="6"/>
  <c r="O97" i="6"/>
  <c r="O98" i="6"/>
  <c r="N115" i="6"/>
  <c r="N117" i="6"/>
  <c r="S117" i="6" s="1"/>
  <c r="N137" i="6"/>
  <c r="N122" i="6"/>
  <c r="S122" i="6" s="1"/>
  <c r="N127" i="6"/>
  <c r="S127" i="6" s="1"/>
  <c r="N132" i="6"/>
  <c r="S132" i="6" s="1"/>
  <c r="S124" i="6"/>
  <c r="S137" i="6" s="1"/>
  <c r="J137" i="6"/>
  <c r="G152" i="6"/>
  <c r="E23" i="5"/>
  <c r="R94" i="6"/>
  <c r="R84" i="6"/>
  <c r="R83" i="6"/>
  <c r="R96" i="6"/>
  <c r="R98" i="6"/>
  <c r="R87" i="6"/>
  <c r="R93" i="6"/>
  <c r="R82" i="6"/>
  <c r="R101" i="6"/>
  <c r="R86" i="6"/>
  <c r="R99" i="6"/>
  <c r="R91" i="6"/>
  <c r="R97" i="6"/>
  <c r="R85" i="6"/>
  <c r="R90" i="6"/>
  <c r="R92" i="6"/>
  <c r="R95" i="6"/>
  <c r="N153" i="6"/>
  <c r="N35" i="6"/>
  <c r="N51" i="6"/>
  <c r="N45" i="6"/>
  <c r="N147" i="6"/>
  <c r="N76" i="6"/>
  <c r="N145" i="6" s="1"/>
  <c r="N152" i="6"/>
  <c r="N77" i="6"/>
  <c r="N143" i="6"/>
  <c r="N146" i="6"/>
  <c r="N47" i="6"/>
  <c r="N71" i="6" s="1"/>
  <c r="N44" i="6"/>
  <c r="N69" i="6"/>
  <c r="N148" i="6"/>
  <c r="N72" i="6"/>
  <c r="N73" i="6"/>
  <c r="S73" i="6" s="1"/>
  <c r="H87" i="6"/>
  <c r="H72" i="6"/>
  <c r="H76" i="6" s="1"/>
  <c r="H77" i="6" s="1"/>
  <c r="I72" i="6"/>
  <c r="G146" i="6" l="1"/>
  <c r="G151" i="6"/>
  <c r="G147" i="6"/>
  <c r="N98" i="6"/>
  <c r="S98" i="6" s="1"/>
  <c r="N94" i="6"/>
  <c r="S94" i="6" s="1"/>
  <c r="N90" i="6"/>
  <c r="N95" i="6"/>
  <c r="S95" i="6" s="1"/>
  <c r="N87" i="6"/>
  <c r="S87" i="6" s="1"/>
  <c r="N86" i="6"/>
  <c r="S86" i="6" s="1"/>
  <c r="N91" i="6"/>
  <c r="S91" i="6" s="1"/>
  <c r="N84" i="6"/>
  <c r="S84" i="6" s="1"/>
  <c r="N97" i="6"/>
  <c r="S97" i="6" s="1"/>
  <c r="N96" i="6"/>
  <c r="S96" i="6" s="1"/>
  <c r="N92" i="6"/>
  <c r="S92" i="6" s="1"/>
  <c r="N85" i="6"/>
  <c r="S85" i="6" s="1"/>
  <c r="N93" i="6"/>
  <c r="S93" i="6" s="1"/>
  <c r="N99" i="6"/>
  <c r="N83" i="6"/>
  <c r="S83" i="6" s="1"/>
  <c r="N101" i="6"/>
  <c r="N82" i="6"/>
  <c r="S82" i="6" s="1"/>
  <c r="H145" i="6"/>
  <c r="H151" i="6" s="1"/>
  <c r="J72" i="6" l="1"/>
  <c r="H152" i="6"/>
  <c r="H147" i="6"/>
  <c r="H146" i="6"/>
  <c r="H148" i="6"/>
  <c r="F151" i="6" l="1"/>
  <c r="S72" i="6"/>
  <c r="F23" i="5"/>
  <c r="I54" i="10" l="1"/>
  <c r="I15" i="10"/>
  <c r="I55" i="10" l="1"/>
  <c r="I62" i="10" l="1"/>
  <c r="I63" i="10"/>
  <c r="G34" i="1" s="1"/>
  <c r="H97" i="1" s="1"/>
  <c r="F34" i="1"/>
  <c r="J95" i="1" l="1"/>
  <c r="H96" i="1"/>
  <c r="E24" i="5" s="1"/>
  <c r="F24" i="5" s="1"/>
  <c r="M95" i="1"/>
  <c r="I64" i="10"/>
  <c r="H34" i="1" s="1"/>
  <c r="J34" i="1" s="1"/>
  <c r="J96" i="1"/>
  <c r="E25" i="5"/>
  <c r="F25" i="5" s="1"/>
  <c r="J97" i="1" l="1"/>
  <c r="J99" i="1" s="1"/>
  <c r="H44" i="1"/>
  <c r="P95" i="1"/>
  <c r="M96" i="1"/>
  <c r="M34" i="1"/>
  <c r="P97" i="1" s="1"/>
  <c r="P34" i="1"/>
  <c r="P44" i="1" s="1"/>
  <c r="H99" i="1"/>
  <c r="J44" i="1"/>
  <c r="P96" i="1"/>
  <c r="M97" i="1"/>
  <c r="F26" i="5"/>
  <c r="F28" i="5" s="1"/>
  <c r="E26" i="5"/>
  <c r="M44" i="1" l="1"/>
  <c r="M99" i="1"/>
  <c r="P99" i="1"/>
  <c r="F29" i="5"/>
  <c r="F32" i="5"/>
  <c r="I36" i="6" s="1"/>
  <c r="I45" i="6" s="1"/>
  <c r="I47" i="6" s="1"/>
  <c r="I90" i="6" l="1"/>
  <c r="J36" i="6"/>
  <c r="J45" i="6" s="1"/>
  <c r="J47" i="6" s="1"/>
  <c r="I99" i="6"/>
  <c r="J90" i="6" l="1"/>
  <c r="K36" i="6"/>
  <c r="L36" i="6" s="1"/>
  <c r="M36" i="6" s="1"/>
  <c r="N36" i="6" s="1"/>
  <c r="O36" i="6" s="1"/>
  <c r="P36" i="6" s="1"/>
  <c r="Q36" i="6" s="1"/>
  <c r="R36" i="6" s="1"/>
  <c r="I71" i="6"/>
  <c r="I76" i="6" s="1"/>
  <c r="I101" i="6"/>
  <c r="J99" i="6"/>
  <c r="K90" i="6"/>
  <c r="S90" i="6" l="1"/>
  <c r="I145" i="6"/>
  <c r="I77" i="6"/>
  <c r="K99" i="6"/>
  <c r="S99" i="6" s="1"/>
  <c r="J71" i="6"/>
  <c r="J76" i="6" s="1"/>
  <c r="J101" i="6"/>
  <c r="I148" i="6" l="1"/>
  <c r="I152" i="6"/>
  <c r="I146" i="6"/>
  <c r="I147" i="6"/>
  <c r="J77" i="6"/>
  <c r="J145" i="6"/>
  <c r="J148" i="6" s="1"/>
  <c r="F60" i="6"/>
  <c r="F35" i="5" s="1"/>
  <c r="K71" i="6"/>
  <c r="K101" i="6"/>
  <c r="S101" i="6" s="1"/>
  <c r="I153" i="6" l="1"/>
  <c r="J152" i="6"/>
  <c r="J153" i="6" s="1"/>
  <c r="J146" i="6"/>
  <c r="J147" i="6"/>
  <c r="S71" i="6"/>
  <c r="F64" i="6" l="1"/>
  <c r="F61" i="6"/>
  <c r="F62" i="6"/>
  <c r="F34" i="5" s="1"/>
  <c r="K145" i="6"/>
  <c r="S76" i="6"/>
  <c r="F63" i="6"/>
  <c r="S146" i="6" l="1"/>
  <c r="S147" i="6"/>
  <c r="S148" i="6"/>
  <c r="S145" i="6"/>
  <c r="E27" i="5" l="1"/>
  <c r="E28" i="5" s="1"/>
  <c r="E29" i="5" l="1"/>
  <c r="H103" i="1" s="1"/>
  <c r="E32" i="5"/>
  <c r="H105" i="1" s="1"/>
</calcChain>
</file>

<file path=xl/sharedStrings.xml><?xml version="1.0" encoding="utf-8"?>
<sst xmlns="http://schemas.openxmlformats.org/spreadsheetml/2006/main" count="3072" uniqueCount="710">
  <si>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</si>
  <si>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</si>
  <si>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</si>
  <si>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</si>
  <si>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</si>
  <si>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</si>
  <si>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</si>
  <si>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</si>
  <si>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</si>
  <si>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</si>
  <si>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</si>
  <si>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</si>
  <si>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</si>
  <si>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</si>
  <si>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</si>
  <si>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</si>
  <si>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</si>
  <si>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</si>
  <si>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</si>
  <si>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</si>
  <si>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</si>
  <si>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</si>
  <si>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</si>
  <si>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</si>
  <si>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</si>
  <si>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</si>
  <si>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</si>
  <si>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</si>
  <si>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</si>
  <si>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</si>
  <si>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</si>
  <si>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</si>
  <si>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</si>
  <si>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</si>
  <si>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</si>
  <si>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</si>
  <si>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</si>
  <si>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</si>
  <si>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</si>
  <si>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</si>
  <si>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</si>
  <si>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</si>
  <si>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</si>
  <si>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</si>
  <si>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</si>
  <si>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</si>
  <si>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</si>
  <si>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</si>
  <si>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</si>
  <si>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</si>
  <si>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</si>
  <si>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</si>
  <si>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</si>
  <si>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</si>
  <si>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</si>
  <si>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</si>
  <si>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</si>
  <si>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</si>
  <si>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</si>
  <si>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</si>
  <si>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</si>
  <si>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</si>
  <si>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</si>
  <si>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</si>
  <si>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</si>
  <si>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</si>
  <si>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</si>
  <si>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</si>
  <si>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</si>
  <si>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</si>
  <si>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</si>
  <si>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</si>
  <si>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</si>
  <si>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</si>
  <si>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</si>
  <si>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</si>
  <si>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</si>
  <si>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</si>
  <si>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</si>
  <si>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</si>
  <si>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</si>
  <si>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</si>
  <si>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</si>
  <si>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</si>
  <si>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</si>
  <si>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</si>
  <si>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</si>
  <si>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</si>
  <si>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</si>
  <si>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</si>
  <si>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</si>
  <si>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</si>
  <si>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</si>
  <si>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</si>
  <si>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</si>
  <si>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</si>
  <si>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</si>
  <si>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</si>
  <si>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</si>
  <si>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</si>
  <si>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</si>
  <si>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</si>
  <si>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</si>
  <si>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</si>
  <si>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</si>
  <si>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</si>
  <si>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</si>
  <si>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</si>
  <si>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</si>
  <si>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</si>
  <si>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</si>
  <si>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</si>
  <si>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</si>
  <si>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</si>
  <si>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</si>
  <si>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</si>
  <si>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</si>
  <si>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</si>
  <si>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</si>
  <si>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</si>
  <si>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</si>
  <si>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</si>
  <si>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</si>
  <si>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</si>
  <si>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</si>
  <si>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</si>
  <si>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</si>
  <si>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</si>
  <si>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</si>
  <si>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</si>
  <si>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</si>
  <si>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</si>
  <si>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</si>
  <si>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</si>
  <si>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</si>
  <si>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</si>
  <si>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</si>
  <si>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</si>
  <si>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</si>
  <si>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</si>
  <si>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</si>
  <si>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</si>
  <si>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</si>
  <si>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</si>
  <si>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</si>
  <si>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</si>
  <si>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</si>
  <si>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</si>
  <si>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</si>
  <si>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</si>
  <si>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</si>
  <si>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</si>
  <si>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</si>
  <si>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</si>
  <si>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</si>
  <si>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</si>
  <si>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</si>
  <si>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</si>
  <si>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</si>
  <si>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</si>
  <si>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</si>
  <si>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</si>
  <si>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</si>
  <si>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</si>
  <si>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</si>
  <si>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</si>
  <si>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</si>
  <si>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</si>
  <si>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</si>
  <si>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</si>
  <si>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</si>
  <si>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</si>
  <si>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</si>
  <si>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</si>
  <si>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</si>
  <si>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</si>
  <si>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</si>
  <si>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</si>
  <si>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</si>
  <si>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</si>
  <si>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</si>
  <si>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</si>
  <si>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</si>
  <si>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</si>
  <si>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</si>
  <si>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</si>
  <si>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</si>
  <si>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</si>
  <si>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</si>
  <si>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</si>
  <si>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</si>
  <si>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</si>
  <si>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</si>
  <si>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</si>
  <si>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</si>
  <si>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</si>
  <si>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</si>
  <si>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</si>
  <si>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</si>
  <si>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</si>
  <si>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</si>
  <si>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</si>
  <si>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</si>
  <si>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</si>
  <si>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</si>
  <si>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</si>
  <si>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</si>
  <si>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</si>
  <si>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</si>
  <si>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</si>
  <si>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</si>
  <si>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</si>
  <si>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</si>
  <si>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</si>
  <si>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</si>
  <si>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</si>
  <si>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</si>
  <si>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</si>
  <si>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</si>
  <si>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</si>
  <si>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</si>
  <si>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</si>
  <si>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</si>
  <si>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</si>
  <si>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</si>
  <si>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</si>
  <si>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</si>
  <si>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</si>
  <si>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</si>
  <si>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</si>
  <si>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</si>
  <si>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</si>
  <si>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</si>
  <si>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</si>
  <si>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</si>
  <si>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</si>
  <si>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</si>
  <si>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</si>
  <si>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</si>
  <si>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</si>
  <si>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</si>
  <si>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</si>
  <si>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</si>
  <si>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</si>
  <si>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</si>
  <si>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</si>
  <si>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</si>
  <si>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</si>
  <si>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</si>
  <si>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</si>
  <si>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</si>
  <si>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</si>
  <si>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</si>
  <si>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</si>
  <si>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</si>
  <si>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</si>
  <si>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</si>
  <si>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</si>
  <si>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</si>
  <si>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</si>
  <si>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</si>
  <si>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</si>
  <si>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</si>
  <si>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</si>
  <si>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</si>
  <si>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</si>
  <si>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</si>
  <si>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</si>
  <si>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</si>
  <si>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</si>
  <si>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</si>
  <si>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</si>
  <si>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</si>
  <si>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</si>
  <si>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</si>
  <si>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</si>
  <si>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</si>
  <si>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</si>
  <si>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</si>
  <si>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</si>
  <si>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</si>
  <si>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</si>
  <si>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</si>
  <si>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</si>
  <si>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</si>
  <si>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</si>
  <si>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</si>
  <si>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</si>
  <si>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</si>
  <si>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</si>
  <si>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</si>
  <si>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</si>
  <si>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</si>
  <si>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</si>
  <si>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</si>
  <si>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</si>
  <si>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</si>
  <si>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</si>
  <si>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</si>
  <si>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</si>
  <si>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</si>
  <si>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</si>
  <si>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</si>
  <si>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</si>
  <si>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</si>
  <si>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</si>
  <si>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</si>
  <si>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</si>
  <si>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</si>
  <si>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</si>
  <si>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</si>
  <si>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</si>
  <si>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</si>
  <si>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</si>
  <si>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</si>
  <si>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</si>
  <si>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</si>
  <si>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</si>
  <si>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</si>
  <si>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</si>
  <si>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</si>
  <si>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</si>
  <si>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</si>
  <si>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</si>
  <si>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</si>
  <si>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</si>
  <si>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</si>
  <si>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</si>
  <si>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</si>
  <si>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</si>
  <si>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</si>
  <si>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</si>
  <si>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</si>
  <si>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</si>
  <si>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</si>
  <si>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</si>
  <si>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</si>
  <si>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</si>
  <si>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</si>
  <si>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</si>
  <si>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</si>
  <si>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</si>
  <si>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</si>
  <si>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</si>
  <si>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</si>
  <si>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</si>
  <si>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</si>
  <si>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</si>
  <si>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</si>
  <si>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</si>
  <si>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</si>
  <si>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</si>
  <si>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</si>
  <si>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</si>
  <si>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</si>
  <si>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</si>
  <si>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</si>
  <si>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</si>
  <si>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</si>
  <si>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</si>
  <si>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</si>
  <si>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</si>
  <si>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</si>
  <si>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</si>
  <si>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</si>
  <si>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</si>
  <si>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</si>
  <si>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</si>
  <si>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</si>
  <si>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</si>
  <si>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</si>
  <si>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</si>
  <si>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</si>
  <si>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</si>
  <si>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</si>
  <si>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</si>
  <si>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</si>
  <si>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</si>
  <si>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</si>
  <si>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</si>
  <si>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</si>
  <si>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</si>
  <si>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</si>
  <si>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</si>
  <si>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</si>
  <si>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</si>
  <si>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</si>
  <si>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</si>
  <si>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</si>
  <si>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</si>
  <si>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</si>
  <si>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</si>
  <si>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</si>
  <si>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</si>
  <si>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</si>
  <si>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</si>
  <si>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</si>
  <si>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</si>
  <si>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</si>
  <si>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</si>
  <si>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</si>
  <si>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</si>
  <si>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</si>
  <si>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</si>
  <si>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</si>
  <si>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</si>
  <si>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</si>
  <si>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</si>
  <si>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</si>
  <si>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</si>
  <si>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</si>
  <si>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</si>
  <si>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</si>
  <si>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</si>
  <si>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</si>
  <si>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</si>
  <si>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</si>
  <si>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</si>
  <si>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</si>
  <si>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</si>
  <si>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</si>
  <si>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</si>
  <si>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</si>
  <si>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</si>
  <si>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</si>
  <si>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</si>
  <si>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</si>
  <si>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</si>
  <si>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</si>
  <si>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</si>
  <si>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</si>
  <si>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</si>
  <si>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</si>
  <si>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</si>
  <si>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</si>
  <si>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</si>
  <si>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</si>
  <si>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</si>
  <si>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</si>
  <si>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</si>
  <si>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</si>
  <si>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</si>
  <si>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</si>
  <si>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</si>
  <si>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</si>
  <si>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</si>
  <si>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</si>
  <si>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</si>
  <si>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</si>
  <si>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</si>
  <si>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</si>
  <si>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</si>
  <si>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</si>
  <si>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</si>
  <si>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</si>
  <si>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</si>
  <si>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</si>
  <si>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</si>
  <si>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</si>
  <si>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</si>
  <si>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</si>
  <si>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</si>
  <si>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</si>
  <si>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</si>
  <si>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</si>
  <si>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</si>
  <si>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</si>
  <si>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</si>
  <si>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</si>
  <si>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</si>
  <si>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</si>
  <si>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</si>
  <si>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</si>
  <si>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</si>
  <si>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</si>
  <si>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</si>
  <si>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</si>
  <si>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</si>
  <si>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</si>
  <si>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</si>
  <si>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</si>
  <si>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</si>
  <si>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</si>
  <si>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</si>
  <si>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</si>
  <si>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</si>
  <si>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</si>
  <si>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</si>
  <si>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</si>
  <si>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</si>
  <si>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</si>
  <si>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</si>
  <si>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</si>
  <si>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</si>
  <si>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</si>
  <si>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</si>
  <si>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</si>
  <si>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</si>
  <si>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</si>
  <si>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</si>
  <si>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</si>
  <si>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</si>
  <si>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</si>
  <si>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</si>
  <si>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</si>
  <si>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</si>
  <si>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</si>
  <si>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</si>
  <si>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</si>
  <si>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</si>
  <si>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</si>
  <si>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</si>
  <si>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</si>
  <si>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</si>
  <si>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</si>
  <si>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</si>
  <si>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</si>
  <si>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</si>
  <si>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</si>
  <si>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</si>
  <si>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</si>
  <si>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</si>
  <si>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</si>
  <si>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</si>
  <si>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</si>
  <si>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</si>
  <si>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</si>
  <si>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</si>
  <si>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</si>
  <si>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</si>
  <si>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</si>
  <si>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</si>
  <si>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</si>
  <si>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</si>
  <si>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</si>
  <si>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</si>
  <si>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</si>
  <si>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</si>
  <si>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</si>
  <si>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</si>
  <si>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</si>
  <si>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</si>
  <si>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</si>
  <si>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</si>
  <si>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</si>
  <si>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</si>
  <si>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</si>
  <si>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</si>
  <si>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</si>
  <si>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</si>
  <si>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</si>
  <si>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</si>
  <si>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</si>
  <si>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</si>
  <si>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</si>
  <si>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</si>
  <si>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</si>
  <si>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</si>
  <si>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</si>
  <si>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</si>
  <si>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</si>
  <si>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</si>
  <si>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</si>
  <si>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</si>
  <si>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</si>
  <si>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</si>
  <si>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</si>
  <si>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</si>
  <si>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</si>
  <si>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</si>
  <si>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</si>
  <si>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</si>
  <si>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</si>
  <si>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</si>
  <si>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</si>
  <si>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</si>
  <si>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</si>
  <si>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</si>
  <si>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</si>
  <si>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</si>
  <si>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</si>
  <si>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</si>
  <si>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</si>
  <si>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</si>
  <si>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</si>
  <si>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</si>
  <si>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</si>
  <si>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</si>
  <si>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</si>
  <si>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</si>
  <si>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</si>
  <si>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</si>
  <si>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</si>
  <si>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</si>
  <si>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</si>
  <si>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</si>
  <si>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</si>
  <si>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</si>
  <si>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</si>
  <si>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</si>
  <si>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</si>
  <si>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</si>
  <si>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</si>
  <si>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</si>
  <si>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</si>
  <si>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</si>
  <si>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</si>
  <si>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</si>
  <si>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</si>
  <si>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</si>
  <si>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</si>
  <si>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</si>
  <si>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</si>
  <si>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</si>
  <si>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</si>
  <si>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</si>
  <si>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</si>
  <si>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</si>
  <si>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</si>
  <si>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</si>
  <si>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</si>
  <si>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</si>
  <si>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</si>
  <si>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</si>
  <si>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</si>
  <si>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</si>
  <si>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</si>
  <si>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</si>
  <si>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</si>
  <si>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</si>
  <si>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</si>
  <si>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</si>
  <si>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</si>
  <si>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</si>
  <si>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</si>
  <si>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</si>
  <si>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</si>
  <si>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</si>
  <si>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</si>
  <si>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</si>
  <si>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</si>
  <si>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</si>
  <si>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</si>
  <si>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</si>
  <si>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</si>
  <si>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</si>
  <si>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</si>
  <si>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</si>
  <si>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</si>
  <si>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</si>
  <si>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</si>
  <si>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</si>
  <si>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</si>
  <si>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</si>
  <si>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</si>
  <si>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</si>
  <si>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</si>
  <si>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</si>
  <si>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</si>
  <si>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</si>
  <si>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</si>
  <si>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</si>
  <si>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</si>
  <si>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</si>
  <si>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</si>
  <si>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</si>
  <si>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</si>
  <si>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</si>
  <si>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</si>
  <si>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</si>
  <si>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</si>
  <si>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</si>
  <si>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</si>
  <si>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</si>
  <si>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</si>
  <si>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</si>
  <si>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</si>
  <si>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</si>
  <si>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</si>
  <si>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</si>
  <si>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</si>
  <si>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</si>
  <si>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</si>
  <si>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</si>
  <si>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</si>
  <si>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</si>
  <si>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</si>
  <si>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</si>
  <si>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</si>
  <si>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</si>
  <si>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</si>
  <si>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</si>
  <si>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</si>
  <si>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</si>
  <si>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</si>
  <si>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</si>
  <si>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</si>
  <si>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</si>
  <si>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</si>
  <si>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</si>
  <si>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</si>
  <si>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</si>
  <si>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</si>
  <si>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</si>
  <si>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</si>
  <si>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</si>
  <si>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</si>
  <si>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</si>
  <si>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143171-1-C      L2</t>
  </si>
  <si>
    <t>143171-1-C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</si>
</sst>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2" xfId="0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28575</xdr:rowOff>
        </xdr:from>
        <xdr:to>
          <xdr:col>3</xdr:col>
          <xdr:colOff>523875</xdr:colOff>
          <xdr:row>3</xdr:row>
          <xdr:rowOff>66675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600075</xdr:colOff>
          <xdr:row>0</xdr:row>
          <xdr:rowOff>180975</xdr:rowOff>
        </xdr:from>
        <xdr:to>
          <xdr:col>20</xdr:col>
          <xdr:colOff>476250</xdr:colOff>
          <xdr:row>2</xdr:row>
          <xdr:rowOff>104775</xdr:rowOff>
        </xdr:to>
        <xdr:sp macro="" textlink="">
          <xdr:nvSpPr>
            <xdr:cNvPr id="2049" name="Clear_Conten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 x14ac:dyDescent="0.2"/>
  <cols>
    <col min="1" max="1" width="18.140625" bestFit="1" customWidth="1"/>
  </cols>
  <sheetData>
    <row r="4" spans="1:1" x14ac:dyDescent="0.2">
      <c r="A4" s="378" t="s">
        <v>653</v>
      </c>
    </row>
    <row r="6" spans="1:1" x14ac:dyDescent="0.2">
      <c r="A6" s="151" t="s">
        <v>650</v>
      </c>
    </row>
    <row r="7" spans="1:1" x14ac:dyDescent="0.2">
      <c r="A7" s="151" t="s">
        <v>651</v>
      </c>
    </row>
    <row r="8" spans="1:1" x14ac:dyDescent="0.2">
      <c r="A8" s="151" t="s">
        <v>652</v>
      </c>
    </row>
    <row r="9" spans="1:1" x14ac:dyDescent="0.2">
      <c r="A9" s="151" t="s">
        <v>655</v>
      </c>
    </row>
    <row r="10" spans="1:1" x14ac:dyDescent="0.2">
      <c r="A10" t="s">
        <v>656</v>
      </c>
    </row>
    <row r="24" spans="1:1" x14ac:dyDescent="0.2">
      <c r="A24" s="378" t="s">
        <v>654</v>
      </c>
    </row>
    <row r="25" spans="1:1" x14ac:dyDescent="0.2">
      <c r="A25" s="400" t="s">
        <v>648</v>
      </c>
    </row>
    <row r="26" spans="1:1" x14ac:dyDescent="0.2">
      <c r="A26" s="400" t="s">
        <v>659</v>
      </c>
    </row>
    <row r="29" spans="1:1" x14ac:dyDescent="0.2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 x14ac:dyDescent="0.2"/>
  <sheetData>
    <row r="3" spans="1:3" x14ac:dyDescent="0.2">
      <c r="A3" s="146" t="s">
        <v>223</v>
      </c>
    </row>
    <row r="5" spans="1:3" x14ac:dyDescent="0.2">
      <c r="B5" s="149"/>
      <c r="C5" s="151" t="s">
        <v>224</v>
      </c>
    </row>
    <row r="6" spans="1:3" x14ac:dyDescent="0.2">
      <c r="B6" s="140"/>
      <c r="C6" s="151" t="s">
        <v>225</v>
      </c>
    </row>
    <row r="7" spans="1:3" x14ac:dyDescent="0.2">
      <c r="B7" s="150"/>
      <c r="C7" s="151" t="s">
        <v>226</v>
      </c>
    </row>
    <row r="8" spans="1:3" x14ac:dyDescent="0.2">
      <c r="B8" s="147"/>
      <c r="C8" s="151" t="s">
        <v>227</v>
      </c>
    </row>
    <row r="9" spans="1:3" x14ac:dyDescent="0.2">
      <c r="B9" s="148"/>
      <c r="C9" s="151" t="s">
        <v>384</v>
      </c>
    </row>
    <row r="11" spans="1:3" x14ac:dyDescent="0.2">
      <c r="A11" s="150"/>
      <c r="B11" s="146" t="s">
        <v>383</v>
      </c>
    </row>
    <row r="12" spans="1:3" x14ac:dyDescent="0.2">
      <c r="A12" s="363"/>
    </row>
    <row r="13" spans="1:3" x14ac:dyDescent="0.2">
      <c r="A13" s="152">
        <v>1</v>
      </c>
      <c r="B13" s="146" t="s">
        <v>396</v>
      </c>
    </row>
    <row r="14" spans="1:3" x14ac:dyDescent="0.2">
      <c r="A14" s="152">
        <v>2</v>
      </c>
      <c r="B14" s="146" t="s">
        <v>397</v>
      </c>
    </row>
    <row r="15" spans="1:3" x14ac:dyDescent="0.2">
      <c r="A15" s="152">
        <v>3</v>
      </c>
      <c r="B15" s="146" t="s">
        <v>398</v>
      </c>
    </row>
    <row r="16" spans="1:3" x14ac:dyDescent="0.2">
      <c r="A16" s="152">
        <v>4</v>
      </c>
      <c r="B16" s="146" t="s">
        <v>399</v>
      </c>
    </row>
    <row r="17" spans="1:2" x14ac:dyDescent="0.2">
      <c r="A17" s="152"/>
      <c r="B17" t="s">
        <v>382</v>
      </c>
    </row>
    <row r="18" spans="1:2" x14ac:dyDescent="0.2">
      <c r="A18" s="153">
        <v>5</v>
      </c>
      <c r="B18" s="399" t="s">
        <v>400</v>
      </c>
    </row>
    <row r="19" spans="1:2" x14ac:dyDescent="0.2">
      <c r="A19" s="153"/>
      <c r="B19" s="362" t="s">
        <v>401</v>
      </c>
    </row>
    <row r="20" spans="1:2" x14ac:dyDescent="0.2">
      <c r="A20" s="153">
        <v>6</v>
      </c>
      <c r="B20" s="146" t="s">
        <v>402</v>
      </c>
    </row>
    <row r="21" spans="1:2" x14ac:dyDescent="0.2">
      <c r="A21" s="152">
        <v>7</v>
      </c>
      <c r="B21" s="146" t="s">
        <v>403</v>
      </c>
    </row>
    <row r="22" spans="1:2" x14ac:dyDescent="0.2">
      <c r="A22" s="152">
        <v>8</v>
      </c>
      <c r="B22" s="146" t="s">
        <v>404</v>
      </c>
    </row>
    <row r="23" spans="1:2" x14ac:dyDescent="0.2">
      <c r="A23" s="152">
        <v>9</v>
      </c>
      <c r="B23" s="146" t="s">
        <v>405</v>
      </c>
    </row>
    <row r="24" spans="1:2" x14ac:dyDescent="0.2">
      <c r="A24" s="153">
        <v>10</v>
      </c>
      <c r="B24" s="146" t="s">
        <v>455</v>
      </c>
    </row>
    <row r="25" spans="1:2" x14ac:dyDescent="0.2">
      <c r="A25" s="153">
        <v>11</v>
      </c>
      <c r="B25" s="146" t="s">
        <v>456</v>
      </c>
    </row>
    <row r="26" spans="1:2" x14ac:dyDescent="0.2">
      <c r="A26" s="153">
        <v>12</v>
      </c>
      <c r="B26" s="146" t="s">
        <v>457</v>
      </c>
    </row>
    <row r="27" spans="1:2" x14ac:dyDescent="0.2">
      <c r="A27" s="152">
        <v>13</v>
      </c>
      <c r="B27" s="146" t="s">
        <v>458</v>
      </c>
    </row>
    <row r="28" spans="1:2" x14ac:dyDescent="0.2">
      <c r="A28" s="152">
        <v>14</v>
      </c>
      <c r="B28" s="146" t="s">
        <v>459</v>
      </c>
    </row>
    <row r="29" spans="1:2" x14ac:dyDescent="0.2">
      <c r="A29" s="153">
        <v>15</v>
      </c>
      <c r="B29" s="146" t="s">
        <v>460</v>
      </c>
    </row>
    <row r="30" spans="1:2" x14ac:dyDescent="0.2">
      <c r="A30" s="153">
        <v>16</v>
      </c>
      <c r="B30" s="146" t="s">
        <v>461</v>
      </c>
    </row>
    <row r="31" spans="1:2" x14ac:dyDescent="0.2">
      <c r="A31" s="153">
        <v>17</v>
      </c>
      <c r="B31" s="146" t="s">
        <v>462</v>
      </c>
    </row>
    <row r="32" spans="1:2" x14ac:dyDescent="0.2">
      <c r="A32" s="153">
        <v>18</v>
      </c>
      <c r="B32" s="399" t="s">
        <v>463</v>
      </c>
    </row>
    <row r="33" spans="1:2" x14ac:dyDescent="0.2">
      <c r="A33" s="153"/>
      <c r="B33" s="399" t="s">
        <v>464</v>
      </c>
    </row>
    <row r="34" spans="1:2" x14ac:dyDescent="0.2">
      <c r="A34" s="153"/>
      <c r="B34" s="362" t="s">
        <v>465</v>
      </c>
    </row>
    <row r="35" spans="1:2" x14ac:dyDescent="0.2">
      <c r="A35" s="153">
        <v>19</v>
      </c>
      <c r="B35" s="146" t="s">
        <v>467</v>
      </c>
    </row>
    <row r="36" spans="1:2" x14ac:dyDescent="0.2">
      <c r="A36" s="153"/>
      <c r="B36" t="s">
        <v>466</v>
      </c>
    </row>
    <row r="37" spans="1:2" x14ac:dyDescent="0.2">
      <c r="A37" s="153">
        <v>20</v>
      </c>
      <c r="B37" s="146" t="s">
        <v>468</v>
      </c>
    </row>
    <row r="38" spans="1:2" x14ac:dyDescent="0.2">
      <c r="A38" s="152">
        <v>21</v>
      </c>
      <c r="B38" s="146" t="s">
        <v>469</v>
      </c>
    </row>
    <row r="39" spans="1:2" x14ac:dyDescent="0.2">
      <c r="A39" s="152">
        <v>22</v>
      </c>
      <c r="B39" s="146" t="s">
        <v>470</v>
      </c>
    </row>
    <row r="40" spans="1:2" x14ac:dyDescent="0.2">
      <c r="A40" s="153">
        <v>23</v>
      </c>
      <c r="B40" s="146" t="s">
        <v>471</v>
      </c>
    </row>
    <row r="41" spans="1:2" x14ac:dyDescent="0.2">
      <c r="A41" s="153">
        <v>24</v>
      </c>
      <c r="B41" s="146" t="s">
        <v>472</v>
      </c>
    </row>
    <row r="42" spans="1:2" x14ac:dyDescent="0.2">
      <c r="A42" s="153">
        <v>25</v>
      </c>
      <c r="B42" s="146" t="s">
        <v>473</v>
      </c>
    </row>
    <row r="43" spans="1:2" x14ac:dyDescent="0.2">
      <c r="A43" s="152">
        <v>26</v>
      </c>
      <c r="B43" s="146" t="s">
        <v>474</v>
      </c>
    </row>
    <row r="44" spans="1:2" x14ac:dyDescent="0.2">
      <c r="A44" s="153">
        <v>27</v>
      </c>
      <c r="B44" s="146" t="s">
        <v>475</v>
      </c>
    </row>
    <row r="45" spans="1:2" x14ac:dyDescent="0.2">
      <c r="A45" s="153">
        <v>28</v>
      </c>
      <c r="B45" s="146" t="s">
        <v>476</v>
      </c>
    </row>
    <row r="46" spans="1:2" x14ac:dyDescent="0.2">
      <c r="A46" s="153">
        <v>29</v>
      </c>
      <c r="B46" s="146" t="s">
        <v>477</v>
      </c>
    </row>
    <row r="47" spans="1:2" x14ac:dyDescent="0.2">
      <c r="A47" s="152">
        <v>30</v>
      </c>
      <c r="B47" s="146" t="s">
        <v>478</v>
      </c>
    </row>
    <row r="48" spans="1:2" x14ac:dyDescent="0.2">
      <c r="A48" s="152">
        <v>31</v>
      </c>
      <c r="B48" s="146" t="s">
        <v>479</v>
      </c>
    </row>
    <row r="49" spans="1:2" x14ac:dyDescent="0.2">
      <c r="A49" s="153">
        <v>32</v>
      </c>
      <c r="B49" s="146" t="s">
        <v>480</v>
      </c>
    </row>
    <row r="50" spans="1:2" x14ac:dyDescent="0.2">
      <c r="A50" s="153">
        <v>33</v>
      </c>
      <c r="B50" s="146" t="s">
        <v>490</v>
      </c>
    </row>
    <row r="51" spans="1:2" x14ac:dyDescent="0.2">
      <c r="A51" s="153">
        <v>34</v>
      </c>
      <c r="B51" s="146" t="s">
        <v>491</v>
      </c>
    </row>
    <row r="52" spans="1:2" x14ac:dyDescent="0.2">
      <c r="A52" s="152">
        <v>35</v>
      </c>
      <c r="B52" s="146" t="s">
        <v>481</v>
      </c>
    </row>
    <row r="53" spans="1:2" x14ac:dyDescent="0.2">
      <c r="A53" s="152">
        <v>36</v>
      </c>
      <c r="B53" s="146" t="s">
        <v>482</v>
      </c>
    </row>
    <row r="54" spans="1:2" x14ac:dyDescent="0.2">
      <c r="A54" s="152">
        <v>37</v>
      </c>
      <c r="B54" s="146" t="s">
        <v>485</v>
      </c>
    </row>
    <row r="55" spans="1:2" x14ac:dyDescent="0.2">
      <c r="A55" s="153">
        <v>38</v>
      </c>
      <c r="B55" s="146" t="s">
        <v>483</v>
      </c>
    </row>
    <row r="56" spans="1:2" x14ac:dyDescent="0.2">
      <c r="A56" s="153" t="s">
        <v>453</v>
      </c>
      <c r="B56" s="146" t="s">
        <v>484</v>
      </c>
    </row>
    <row r="57" spans="1:2" x14ac:dyDescent="0.2">
      <c r="A57" s="152">
        <v>39</v>
      </c>
      <c r="B57" s="6" t="s">
        <v>238</v>
      </c>
    </row>
    <row r="58" spans="1:2" x14ac:dyDescent="0.2">
      <c r="A58" s="152">
        <v>40</v>
      </c>
      <c r="B58" s="146" t="s">
        <v>485</v>
      </c>
    </row>
    <row r="59" spans="1:2" x14ac:dyDescent="0.2">
      <c r="A59" s="152">
        <v>41</v>
      </c>
      <c r="B59" s="146" t="s">
        <v>483</v>
      </c>
    </row>
    <row r="60" spans="1:2" x14ac:dyDescent="0.2">
      <c r="A60" s="152" t="s">
        <v>454</v>
      </c>
      <c r="B60" s="146" t="s">
        <v>484</v>
      </c>
    </row>
    <row r="61" spans="1:2" x14ac:dyDescent="0.2">
      <c r="A61" s="152">
        <v>42</v>
      </c>
      <c r="B61" s="6" t="s">
        <v>238</v>
      </c>
    </row>
    <row r="62" spans="1:2" x14ac:dyDescent="0.2">
      <c r="A62" s="153">
        <v>43</v>
      </c>
      <c r="B62" s="146" t="s">
        <v>487</v>
      </c>
    </row>
    <row r="63" spans="1:2" x14ac:dyDescent="0.2">
      <c r="A63" s="154">
        <v>44</v>
      </c>
      <c r="B63" s="146" t="s">
        <v>492</v>
      </c>
    </row>
    <row r="64" spans="1:2" x14ac:dyDescent="0.2">
      <c r="A64" s="154">
        <v>45</v>
      </c>
      <c r="B64" s="146" t="s">
        <v>488</v>
      </c>
    </row>
    <row r="65" spans="1:2" x14ac:dyDescent="0.2">
      <c r="A65" s="154">
        <v>46</v>
      </c>
      <c r="B65" s="146" t="s">
        <v>489</v>
      </c>
    </row>
    <row r="66" spans="1:2" x14ac:dyDescent="0.2">
      <c r="A66" s="154">
        <v>47</v>
      </c>
      <c r="B66" s="146" t="s">
        <v>486</v>
      </c>
    </row>
    <row r="67" spans="1:2" x14ac:dyDescent="0.2">
      <c r="A67" s="154">
        <v>48</v>
      </c>
      <c r="B67" s="146" t="s">
        <v>494</v>
      </c>
    </row>
    <row r="68" spans="1:2" x14ac:dyDescent="0.2">
      <c r="A68" s="154">
        <v>49</v>
      </c>
      <c r="B68" s="146" t="s">
        <v>493</v>
      </c>
    </row>
    <row r="69" spans="1:2" x14ac:dyDescent="0.2">
      <c r="A69" s="154">
        <v>50</v>
      </c>
      <c r="B69" s="146" t="s">
        <v>495</v>
      </c>
    </row>
    <row r="70" spans="1:2" x14ac:dyDescent="0.2">
      <c r="A70" s="154">
        <v>51</v>
      </c>
      <c r="B70" s="146" t="s">
        <v>486</v>
      </c>
    </row>
    <row r="71" spans="1:2" x14ac:dyDescent="0.2">
      <c r="A71" s="154">
        <v>52</v>
      </c>
      <c r="B71" s="146" t="s">
        <v>494</v>
      </c>
    </row>
    <row r="72" spans="1:2" x14ac:dyDescent="0.2">
      <c r="A72" s="154">
        <v>53</v>
      </c>
      <c r="B72" s="146" t="s">
        <v>493</v>
      </c>
    </row>
    <row r="73" spans="1:2" x14ac:dyDescent="0.2">
      <c r="A73" s="154">
        <v>54</v>
      </c>
      <c r="B73" s="146" t="s">
        <v>495</v>
      </c>
    </row>
    <row r="74" spans="1:2" x14ac:dyDescent="0.2">
      <c r="A74" s="154">
        <v>55</v>
      </c>
      <c r="B74" s="146" t="s">
        <v>486</v>
      </c>
    </row>
    <row r="75" spans="1:2" x14ac:dyDescent="0.2">
      <c r="A75" s="154">
        <v>56</v>
      </c>
      <c r="B75" s="146" t="s">
        <v>494</v>
      </c>
    </row>
    <row r="76" spans="1:2" x14ac:dyDescent="0.2">
      <c r="A76" s="154">
        <v>57</v>
      </c>
      <c r="B76" s="146" t="s">
        <v>493</v>
      </c>
    </row>
    <row r="77" spans="1:2" x14ac:dyDescent="0.2">
      <c r="A77" s="154">
        <v>58</v>
      </c>
      <c r="B77" s="146" t="s">
        <v>495</v>
      </c>
    </row>
    <row r="78" spans="1:2" x14ac:dyDescent="0.2">
      <c r="A78" s="154">
        <v>59</v>
      </c>
      <c r="B78" s="146" t="s">
        <v>496</v>
      </c>
    </row>
    <row r="79" spans="1:2" x14ac:dyDescent="0.2">
      <c r="A79" s="154">
        <v>60</v>
      </c>
      <c r="B79" s="146" t="s">
        <v>497</v>
      </c>
    </row>
    <row r="80" spans="1:2" x14ac:dyDescent="0.2">
      <c r="A80" s="154">
        <v>61</v>
      </c>
      <c r="B80" s="146" t="s">
        <v>498</v>
      </c>
    </row>
    <row r="81" spans="1:2" x14ac:dyDescent="0.2">
      <c r="A81" s="154">
        <v>62</v>
      </c>
      <c r="B81" s="146" t="s">
        <v>499</v>
      </c>
    </row>
    <row r="82" spans="1:2" x14ac:dyDescent="0.2">
      <c r="A82" s="154">
        <v>63</v>
      </c>
      <c r="B82" s="146" t="s">
        <v>500</v>
      </c>
    </row>
    <row r="83" spans="1:2" x14ac:dyDescent="0.2">
      <c r="A83" s="154">
        <v>64</v>
      </c>
      <c r="B83" s="146" t="s">
        <v>501</v>
      </c>
    </row>
    <row r="84" spans="1:2" x14ac:dyDescent="0.2">
      <c r="A84" s="154">
        <v>65</v>
      </c>
      <c r="B84" s="146" t="s">
        <v>506</v>
      </c>
    </row>
    <row r="85" spans="1:2" x14ac:dyDescent="0.2">
      <c r="A85" s="154">
        <v>66</v>
      </c>
      <c r="B85" s="146" t="s">
        <v>505</v>
      </c>
    </row>
    <row r="86" spans="1:2" x14ac:dyDescent="0.2">
      <c r="A86" s="154">
        <v>67</v>
      </c>
      <c r="B86" s="146" t="s">
        <v>504</v>
      </c>
    </row>
    <row r="87" spans="1:2" x14ac:dyDescent="0.2">
      <c r="A87" s="154">
        <v>68</v>
      </c>
      <c r="B87" s="146" t="s">
        <v>502</v>
      </c>
    </row>
    <row r="88" spans="1:2" x14ac:dyDescent="0.2">
      <c r="A88" s="154">
        <v>69</v>
      </c>
      <c r="B88" s="146" t="s">
        <v>353</v>
      </c>
    </row>
    <row r="89" spans="1:2" x14ac:dyDescent="0.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workbookViewId="0">
      <selection activeCell="C13" sqref="C13"/>
    </sheetView>
  </sheetViews>
  <sheetFormatPr defaultRowHeight="15" x14ac:dyDescent="0.2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 x14ac:dyDescent="0.25"/>
    <row r="2" spans="1:14" ht="18" x14ac:dyDescent="0.25">
      <c r="D2" s="732" t="s">
        <v>591</v>
      </c>
      <c r="N2" s="731" t="s">
        <v>592</v>
      </c>
    </row>
    <row r="3" spans="1:14" x14ac:dyDescent="0.25">
      <c r="N3" s="731" t="s">
        <v>593</v>
      </c>
    </row>
    <row r="4" spans="1:14" x14ac:dyDescent="0.25">
      <c r="A4" s="733" t="s">
        <v>594</v>
      </c>
      <c r="B4" s="734"/>
      <c r="C4" s="938">
        <f>Assembly!C2</f>
        <v>0</v>
      </c>
      <c r="D4" s="939"/>
      <c r="E4" s="939"/>
      <c r="F4" s="939"/>
      <c r="G4" s="939"/>
      <c r="H4" s="939"/>
      <c r="I4" s="939"/>
      <c r="J4" s="939"/>
      <c r="K4" s="940"/>
    </row>
    <row r="5" spans="1:14" x14ac:dyDescent="0.25">
      <c r="A5" s="733" t="s">
        <v>595</v>
      </c>
      <c r="B5" s="734"/>
      <c r="C5" s="941">
        <f>Assembly!R2</f>
        <v>3334</v>
      </c>
      <c r="D5" s="939"/>
      <c r="E5" s="939"/>
      <c r="F5" s="939"/>
      <c r="G5" s="939"/>
      <c r="H5" s="939"/>
      <c r="I5" s="939"/>
      <c r="J5" s="939"/>
      <c r="K5" s="940"/>
      <c r="N5" s="731" t="s">
        <v>596</v>
      </c>
    </row>
    <row r="6" spans="1:14" x14ac:dyDescent="0.25">
      <c r="A6" s="735" t="s">
        <v>597</v>
      </c>
      <c r="B6" s="736"/>
      <c r="C6" s="941"/>
      <c r="D6" s="939"/>
      <c r="E6" s="939"/>
      <c r="F6" s="939"/>
      <c r="G6" s="939"/>
      <c r="H6" s="939"/>
      <c r="I6" s="939"/>
      <c r="J6" s="939"/>
      <c r="K6" s="940"/>
      <c r="N6" s="731" t="s">
        <v>598</v>
      </c>
    </row>
    <row r="7" spans="1:14" x14ac:dyDescent="0.25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 x14ac:dyDescent="0.25">
      <c r="A8" s="733" t="s">
        <v>599</v>
      </c>
      <c r="B8" s="734"/>
      <c r="C8" s="941"/>
      <c r="D8" s="939"/>
      <c r="E8" s="939"/>
      <c r="F8" s="939"/>
      <c r="G8" s="939"/>
      <c r="H8" s="939"/>
      <c r="I8" s="939"/>
      <c r="J8" s="939"/>
      <c r="K8" s="940"/>
      <c r="N8" s="731" t="s">
        <v>600</v>
      </c>
    </row>
    <row r="9" spans="1:14" x14ac:dyDescent="0.25">
      <c r="A9" s="733" t="s">
        <v>601</v>
      </c>
      <c r="B9" s="740"/>
      <c r="C9" s="941" t="s">
        <v>598</v>
      </c>
      <c r="D9" s="939"/>
      <c r="E9" s="939"/>
      <c r="F9" s="939"/>
      <c r="G9" s="939"/>
      <c r="H9" s="939"/>
      <c r="I9" s="939"/>
      <c r="J9" s="939"/>
      <c r="K9" s="940"/>
      <c r="N9" s="731" t="s">
        <v>602</v>
      </c>
    </row>
    <row r="11" spans="1:14" x14ac:dyDescent="0.25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35" t="s">
        <v>604</v>
      </c>
      <c r="J11" s="935" t="s">
        <v>605</v>
      </c>
      <c r="K11" s="935" t="s">
        <v>606</v>
      </c>
    </row>
    <row r="12" spans="1:14" ht="21" customHeight="1" x14ac:dyDescent="0.25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6"/>
      <c r="J12" s="936"/>
      <c r="K12" s="936"/>
    </row>
    <row r="13" spans="1:14" ht="40.5" customHeight="1" x14ac:dyDescent="0.25">
      <c r="A13" s="731" t="s">
        <v>1</v>
      </c>
      <c r="B13" s="742"/>
      <c r="C13" s="743"/>
      <c r="D13" s="743"/>
      <c r="E13" s="743"/>
      <c r="F13" s="743"/>
      <c r="G13" s="743"/>
      <c r="H13" s="744"/>
      <c r="I13" s="937"/>
      <c r="J13" s="937"/>
      <c r="K13" s="937"/>
    </row>
    <row r="14" spans="1:14" x14ac:dyDescent="0.25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 x14ac:dyDescent="0.25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 x14ac:dyDescent="0.25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 x14ac:dyDescent="0.25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 x14ac:dyDescent="0.25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 x14ac:dyDescent="0.25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 x14ac:dyDescent="0.3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 x14ac:dyDescent="0.25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 x14ac:dyDescent="0.25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 x14ac:dyDescent="0.25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 x14ac:dyDescent="0.25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 x14ac:dyDescent="0.25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 x14ac:dyDescent="0.25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 x14ac:dyDescent="0.25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 x14ac:dyDescent="0.25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 x14ac:dyDescent="0.25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 x14ac:dyDescent="0.25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 x14ac:dyDescent="0.25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 x14ac:dyDescent="0.25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 x14ac:dyDescent="0.25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 x14ac:dyDescent="0.25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 x14ac:dyDescent="0.25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 x14ac:dyDescent="0.25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 x14ac:dyDescent="0.25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 x14ac:dyDescent="0.25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 x14ac:dyDescent="0.25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 x14ac:dyDescent="0.25">
      <c r="B40" s="769"/>
      <c r="C40" s="770"/>
      <c r="D40" s="771"/>
      <c r="E40" s="771"/>
      <c r="F40" s="771"/>
    </row>
    <row r="41" spans="1:11" ht="18.75" x14ac:dyDescent="0.3">
      <c r="A41" s="943" t="s">
        <v>615</v>
      </c>
      <c r="B41" s="944"/>
      <c r="C41" s="944"/>
      <c r="D41" s="944"/>
      <c r="E41" s="944"/>
      <c r="F41" s="944"/>
      <c r="G41" s="944"/>
      <c r="H41" s="944"/>
      <c r="I41" s="944"/>
      <c r="J41" s="944"/>
      <c r="K41" s="944"/>
    </row>
    <row r="42" spans="1:11" ht="28.5" customHeight="1" x14ac:dyDescent="0.25">
      <c r="A42" s="945" t="s">
        <v>616</v>
      </c>
      <c r="B42" s="945"/>
      <c r="C42" s="945"/>
      <c r="D42" s="945"/>
      <c r="E42" s="945"/>
      <c r="F42" s="945"/>
      <c r="G42" s="772"/>
      <c r="H42" s="772"/>
      <c r="I42" s="772"/>
      <c r="J42" s="772" t="s">
        <v>550</v>
      </c>
      <c r="K42" s="772"/>
    </row>
    <row r="43" spans="1:11" ht="28.5" customHeight="1" x14ac:dyDescent="0.25">
      <c r="A43" s="946" t="s">
        <v>617</v>
      </c>
      <c r="B43" s="946"/>
      <c r="C43" s="946"/>
      <c r="D43" s="946"/>
      <c r="E43" s="946"/>
      <c r="F43" s="946"/>
      <c r="G43" s="772"/>
      <c r="H43" s="772"/>
      <c r="I43" s="772"/>
      <c r="J43" s="772" t="s">
        <v>550</v>
      </c>
      <c r="K43" s="772"/>
    </row>
    <row r="44" spans="1:11" ht="28.5" customHeight="1" x14ac:dyDescent="0.25">
      <c r="A44" s="946" t="s">
        <v>618</v>
      </c>
      <c r="B44" s="946"/>
      <c r="C44" s="946"/>
      <c r="D44" s="946"/>
      <c r="E44" s="946"/>
      <c r="F44" s="946"/>
      <c r="G44" s="772"/>
      <c r="H44" s="772"/>
      <c r="I44" s="772"/>
      <c r="J44" s="772" t="s">
        <v>550</v>
      </c>
      <c r="K44" s="772"/>
    </row>
    <row r="45" spans="1:11" ht="28.5" customHeight="1" x14ac:dyDescent="0.25">
      <c r="A45" s="946" t="s">
        <v>619</v>
      </c>
      <c r="B45" s="946"/>
      <c r="C45" s="946"/>
      <c r="D45" s="946"/>
      <c r="E45" s="946"/>
      <c r="F45" s="946"/>
      <c r="G45" s="772"/>
      <c r="H45" s="772"/>
      <c r="I45" s="772"/>
      <c r="J45" s="772" t="s">
        <v>550</v>
      </c>
      <c r="K45" s="772"/>
    </row>
    <row r="46" spans="1:11" ht="28.5" customHeight="1" x14ac:dyDescent="0.25">
      <c r="A46" s="942" t="s">
        <v>620</v>
      </c>
      <c r="B46" s="942"/>
      <c r="C46" s="942"/>
      <c r="D46" s="942"/>
      <c r="E46" s="942"/>
      <c r="F46" s="942"/>
      <c r="G46" s="772"/>
      <c r="H46" s="772"/>
      <c r="I46" s="772"/>
      <c r="J46" s="772" t="s">
        <v>550</v>
      </c>
      <c r="K46" s="772"/>
    </row>
    <row r="47" spans="1:11" ht="28.5" customHeight="1" x14ac:dyDescent="0.25">
      <c r="A47" s="942" t="s">
        <v>621</v>
      </c>
      <c r="B47" s="942"/>
      <c r="C47" s="942"/>
      <c r="D47" s="942"/>
      <c r="E47" s="942"/>
      <c r="F47" s="942"/>
      <c r="G47" s="772"/>
      <c r="H47" s="772"/>
      <c r="I47" s="772"/>
      <c r="J47" s="772" t="s">
        <v>550</v>
      </c>
      <c r="K47" s="772"/>
    </row>
    <row r="48" spans="1:11" ht="28.5" customHeight="1" x14ac:dyDescent="0.25">
      <c r="A48" s="942" t="s">
        <v>622</v>
      </c>
      <c r="B48" s="942"/>
      <c r="C48" s="942"/>
      <c r="D48" s="942"/>
      <c r="E48" s="942"/>
      <c r="F48" s="942"/>
      <c r="G48" s="772"/>
      <c r="H48" s="772"/>
      <c r="I48" s="772"/>
      <c r="J48" s="772" t="s">
        <v>550</v>
      </c>
      <c r="K48" s="772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H43"/>
  <sheetViews>
    <sheetView showGridLines="0" workbookViewId="0">
      <selection activeCell="C13" sqref="C13"/>
    </sheetView>
  </sheetViews>
  <sheetFormatPr defaultRowHeight="15" x14ac:dyDescent="0.2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 x14ac:dyDescent="0.25">
      <c r="A7" s="947">
        <f>+'Internal Sign Off'!C4</f>
        <v>0</v>
      </c>
      <c r="B7" s="947"/>
    </row>
    <row r="8" spans="1:2" x14ac:dyDescent="0.25">
      <c r="A8" s="731">
        <f>+'Internal Sign Off'!C5</f>
        <v>3334</v>
      </c>
    </row>
    <row r="9" spans="1:2" x14ac:dyDescent="0.25">
      <c r="A9" s="731">
        <f>+'Internal Sign Off'!C6</f>
        <v>0</v>
      </c>
    </row>
    <row r="10" spans="1:2" x14ac:dyDescent="0.25">
      <c r="A10" s="731">
        <f>+'Internal Sign Off'!C7</f>
        <v>0</v>
      </c>
    </row>
    <row r="17" spans="1:8" ht="15.75" thickBot="1" x14ac:dyDescent="0.3"/>
    <row r="18" spans="1:8" ht="26.25" thickBot="1" x14ac:dyDescent="0.3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 x14ac:dyDescent="0.25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 x14ac:dyDescent="0.25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 x14ac:dyDescent="0.25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 x14ac:dyDescent="0.25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 x14ac:dyDescent="0.25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 x14ac:dyDescent="0.25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 x14ac:dyDescent="0.25">
      <c r="A26" s="781" t="s">
        <v>629</v>
      </c>
    </row>
    <row r="27" spans="1:8" x14ac:dyDescent="0.25">
      <c r="A27" s="731" t="s">
        <v>630</v>
      </c>
      <c r="C27" s="731" t="s">
        <v>631</v>
      </c>
    </row>
    <row r="28" spans="1:8" x14ac:dyDescent="0.25">
      <c r="A28" s="731" t="s">
        <v>632</v>
      </c>
      <c r="C28" s="731" t="s">
        <v>633</v>
      </c>
    </row>
    <row r="29" spans="1:8" x14ac:dyDescent="0.25">
      <c r="A29" s="731" t="s">
        <v>634</v>
      </c>
      <c r="C29" s="731" t="s">
        <v>635</v>
      </c>
    </row>
    <row r="30" spans="1:8" x14ac:dyDescent="0.25">
      <c r="A30" s="731" t="s">
        <v>636</v>
      </c>
      <c r="C30" s="731" t="s">
        <v>637</v>
      </c>
    </row>
    <row r="31" spans="1:8" x14ac:dyDescent="0.25">
      <c r="A31" s="731" t="s">
        <v>638</v>
      </c>
      <c r="C31" s="731" t="s">
        <v>639</v>
      </c>
    </row>
    <row r="32" spans="1:8" x14ac:dyDescent="0.25">
      <c r="A32" s="731" t="s">
        <v>640</v>
      </c>
      <c r="C32" s="731" t="s">
        <v>641</v>
      </c>
    </row>
    <row r="33" spans="1:3" x14ac:dyDescent="0.25">
      <c r="A33" s="731" t="s">
        <v>642</v>
      </c>
      <c r="C33" s="731" t="s">
        <v>643</v>
      </c>
    </row>
    <row r="35" spans="1:3" x14ac:dyDescent="0.25">
      <c r="A35" s="731" t="s">
        <v>644</v>
      </c>
    </row>
    <row r="38" spans="1:3" x14ac:dyDescent="0.25">
      <c r="A38" s="731" t="s">
        <v>645</v>
      </c>
    </row>
    <row r="42" spans="1:3" x14ac:dyDescent="0.25">
      <c r="A42" s="731" t="s">
        <v>646</v>
      </c>
    </row>
    <row r="43" spans="1:3" x14ac:dyDescent="0.25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29697" r:id="rId4">
          <objectPr defaultSize="0" autoPict="0" r:id="rId5">
            <anchor moveWithCells="1" sizeWithCells="1">
              <from>
                <xdr:col>0</xdr:col>
                <xdr:colOff>76200</xdr:colOff>
                <xdr:row>0</xdr:row>
                <xdr:rowOff>28575</xdr:rowOff>
              </from>
              <to>
                <xdr:col>3</xdr:col>
                <xdr:colOff>523875</xdr:colOff>
                <xdr:row>3</xdr:row>
                <xdr:rowOff>66675</xdr:rowOff>
              </to>
            </anchor>
          </objectPr>
        </oleObject>
      </mc:Choice>
      <mc:Fallback>
        <oleObject progId="MSPhotoEd.3" shapeId="296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 x14ac:dyDescent="0.2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 x14ac:dyDescent="0.25">
      <c r="A1" s="105" t="s">
        <v>26</v>
      </c>
    </row>
    <row r="2" spans="1:11" ht="15.75" x14ac:dyDescent="0.25">
      <c r="A2" s="105" t="s">
        <v>27</v>
      </c>
    </row>
    <row r="4" spans="1:11" ht="21.75" customHeight="1" x14ac:dyDescent="0.2">
      <c r="B4" s="107" t="s">
        <v>28</v>
      </c>
      <c r="C4" s="948"/>
      <c r="D4" s="949"/>
      <c r="E4" s="949"/>
      <c r="F4" s="950"/>
    </row>
    <row r="5" spans="1:11" ht="21.75" customHeight="1" x14ac:dyDescent="0.2">
      <c r="B5" s="107" t="s">
        <v>34</v>
      </c>
      <c r="C5" s="948"/>
      <c r="D5" s="949"/>
      <c r="E5" s="949"/>
      <c r="F5" s="950"/>
    </row>
    <row r="6" spans="1:11" ht="21.75" customHeight="1" x14ac:dyDescent="0.2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 x14ac:dyDescent="0.2">
      <c r="B7" s="107" t="s">
        <v>51</v>
      </c>
      <c r="C7" s="948"/>
      <c r="D7" s="949"/>
      <c r="E7" s="949"/>
      <c r="F7" s="950"/>
    </row>
    <row r="8" spans="1:11" ht="21.75" customHeight="1" x14ac:dyDescent="0.2">
      <c r="C8" s="108"/>
      <c r="D8" s="108"/>
      <c r="E8" s="108"/>
      <c r="F8" s="108"/>
    </row>
    <row r="9" spans="1:11" ht="25.5" x14ac:dyDescent="0.2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 x14ac:dyDescent="0.2">
      <c r="B10" s="115" t="s">
        <v>29</v>
      </c>
      <c r="C10" s="141"/>
      <c r="D10" s="141"/>
      <c r="E10" s="141"/>
      <c r="F10" s="142"/>
    </row>
    <row r="11" spans="1:11" x14ac:dyDescent="0.2">
      <c r="B11" s="115" t="s">
        <v>30</v>
      </c>
      <c r="C11" s="141"/>
      <c r="D11" s="141"/>
      <c r="E11" s="141"/>
      <c r="F11" s="142"/>
    </row>
    <row r="12" spans="1:11" x14ac:dyDescent="0.2">
      <c r="B12" s="115" t="s">
        <v>38</v>
      </c>
      <c r="C12" s="141"/>
      <c r="D12" s="141"/>
      <c r="E12" s="141"/>
      <c r="F12" s="142"/>
    </row>
    <row r="13" spans="1:11" x14ac:dyDescent="0.2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 x14ac:dyDescent="0.2">
      <c r="B14" s="115" t="s">
        <v>39</v>
      </c>
      <c r="C14" s="141"/>
      <c r="D14" s="141"/>
      <c r="E14" s="141"/>
      <c r="F14" s="142"/>
    </row>
    <row r="15" spans="1:11" x14ac:dyDescent="0.2">
      <c r="B15" s="115" t="s">
        <v>31</v>
      </c>
      <c r="C15" s="141"/>
      <c r="D15" s="141"/>
      <c r="E15" s="141"/>
      <c r="F15" s="142"/>
    </row>
    <row r="16" spans="1:11" x14ac:dyDescent="0.2">
      <c r="B16" s="115" t="s">
        <v>40</v>
      </c>
      <c r="C16" s="141"/>
      <c r="D16" s="141"/>
      <c r="E16" s="141"/>
      <c r="F16" s="142"/>
    </row>
    <row r="17" spans="2:28" x14ac:dyDescent="0.2">
      <c r="B17" s="115" t="s">
        <v>41</v>
      </c>
      <c r="C17" s="141"/>
      <c r="D17" s="141"/>
      <c r="E17" s="141"/>
      <c r="F17" s="142"/>
    </row>
    <row r="18" spans="2:28" x14ac:dyDescent="0.2">
      <c r="B18" s="115" t="s">
        <v>25</v>
      </c>
      <c r="C18" s="141"/>
      <c r="D18" s="141"/>
      <c r="E18" s="141"/>
      <c r="F18" s="142"/>
    </row>
    <row r="19" spans="2:28" x14ac:dyDescent="0.2">
      <c r="B19" s="117" t="s">
        <v>50</v>
      </c>
      <c r="C19" s="143"/>
      <c r="D19" s="143"/>
      <c r="E19" s="143"/>
      <c r="F19" s="144"/>
    </row>
    <row r="21" spans="2:28" ht="25.5" x14ac:dyDescent="0.2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 x14ac:dyDescent="0.2">
      <c r="B22" s="132" t="s">
        <v>222</v>
      </c>
      <c r="C22" s="133"/>
      <c r="D22" s="134"/>
      <c r="E22" s="145"/>
      <c r="F22" s="689">
        <f>+E22</f>
        <v>0</v>
      </c>
    </row>
    <row r="23" spans="2:28" x14ac:dyDescent="0.2">
      <c r="B23" s="115" t="s">
        <v>21</v>
      </c>
      <c r="C23" s="108"/>
      <c r="D23" s="111"/>
      <c r="E23" s="111">
        <f>Assembly!H95</f>
        <v>0.89886622903023494</v>
      </c>
      <c r="F23" s="120">
        <f>E23</f>
        <v>0.89886622903023494</v>
      </c>
    </row>
    <row r="24" spans="2:28" x14ac:dyDescent="0.2">
      <c r="B24" s="115" t="s">
        <v>44</v>
      </c>
      <c r="C24" s="108"/>
      <c r="D24" s="111"/>
      <c r="E24" s="111">
        <f>Assembly!H96</f>
        <v>5.1669672009994727E-2</v>
      </c>
      <c r="F24" s="120">
        <f>E24</f>
        <v>5.1669672009994727E-2</v>
      </c>
    </row>
    <row r="25" spans="2:28" x14ac:dyDescent="0.2">
      <c r="B25" s="121" t="s">
        <v>40</v>
      </c>
      <c r="C25" s="108"/>
      <c r="D25" s="361"/>
      <c r="E25" s="122">
        <f>Assembly!H97</f>
        <v>2.4017960764299531E-2</v>
      </c>
      <c r="F25" s="123">
        <f>E25-Assembly!H85-Assembly!H86-Assembly!H88-Assembly!H89-'Machined Part #1'!I54-'Machined Part #1'!I58-'Pacific Quote #2'!I50-'Pacific Quote #2'!I54-'Pacific Quote #3'!I50-'Pacific Quote #3'!I54</f>
        <v>2.2217958964297731E-2</v>
      </c>
      <c r="AA25" s="686" t="s">
        <v>581</v>
      </c>
    </row>
    <row r="26" spans="2:28" x14ac:dyDescent="0.2">
      <c r="B26" s="115" t="s">
        <v>39</v>
      </c>
      <c r="C26" s="108"/>
      <c r="D26" s="112"/>
      <c r="E26" s="111">
        <f>E22-E23-E24-E25</f>
        <v>-0.97455386180452919</v>
      </c>
      <c r="F26" s="120">
        <f>F22-F23-F24-F25</f>
        <v>-0.97275386000452735</v>
      </c>
      <c r="AA26" s="695" t="str">
        <f>'Standard Rates'!E59</f>
        <v>Std Project</v>
      </c>
      <c r="AB26" s="685">
        <f>'Standard Rates'!E74</f>
        <v>0.15899473942424383</v>
      </c>
    </row>
    <row r="27" spans="2:28" x14ac:dyDescent="0.2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 x14ac:dyDescent="0.2">
      <c r="B28" s="115" t="s">
        <v>45</v>
      </c>
      <c r="C28" s="108"/>
      <c r="D28" s="112"/>
      <c r="E28" s="111">
        <f>E26-E27</f>
        <v>-0.97455386180452919</v>
      </c>
      <c r="F28" s="120">
        <f>F26-F27</f>
        <v>-0.97275386000452735</v>
      </c>
      <c r="AA28" s="106" t="str">
        <f>'Standard Rates'!I59</f>
        <v>Direct Ship</v>
      </c>
      <c r="AB28" s="685">
        <f>'Standard Rates'!I74</f>
        <v>0.1441809178543792</v>
      </c>
    </row>
    <row r="29" spans="2:28" x14ac:dyDescent="0.2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 x14ac:dyDescent="0.2">
      <c r="B30" s="115"/>
      <c r="C30" s="108"/>
      <c r="D30" s="108"/>
      <c r="E30" s="108"/>
      <c r="F30" s="116"/>
    </row>
    <row r="31" spans="2:28" x14ac:dyDescent="0.2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 x14ac:dyDescent="0.2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 x14ac:dyDescent="0.2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 x14ac:dyDescent="0.2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 x14ac:dyDescent="0.2">
      <c r="B35" s="117" t="s">
        <v>216</v>
      </c>
      <c r="C35" s="118"/>
      <c r="D35" s="118"/>
      <c r="E35" s="118"/>
      <c r="F35" s="329">
        <f ca="1">IF(ISERROR('Cash Flow'!F60),"",'Cash Flow'!F60)</f>
        <v>-0.38762756457851444</v>
      </c>
    </row>
    <row r="37" spans="2:9" x14ac:dyDescent="0.2">
      <c r="B37" s="136" t="s">
        <v>221</v>
      </c>
      <c r="C37" s="133"/>
      <c r="D37" s="133"/>
      <c r="E37" s="133"/>
      <c r="F37" s="129"/>
    </row>
    <row r="38" spans="2:9" x14ac:dyDescent="0.2">
      <c r="B38" s="115"/>
      <c r="C38" s="108"/>
      <c r="D38" s="108"/>
      <c r="E38" s="108"/>
      <c r="F38" s="116"/>
    </row>
    <row r="39" spans="2:9" x14ac:dyDescent="0.2">
      <c r="B39" s="115"/>
      <c r="C39" s="108"/>
      <c r="D39" s="108"/>
      <c r="E39" s="108"/>
      <c r="F39" s="116"/>
    </row>
    <row r="40" spans="2:9" x14ac:dyDescent="0.2">
      <c r="B40" s="115" t="s">
        <v>217</v>
      </c>
      <c r="C40" s="118"/>
      <c r="D40" s="118"/>
      <c r="E40" s="118"/>
      <c r="F40" s="116"/>
    </row>
    <row r="41" spans="2:9" x14ac:dyDescent="0.2">
      <c r="B41" s="115"/>
      <c r="C41" s="108"/>
      <c r="D41" s="108"/>
      <c r="E41" s="108"/>
      <c r="F41" s="116"/>
    </row>
    <row r="42" spans="2:9" x14ac:dyDescent="0.2">
      <c r="B42" s="115"/>
      <c r="C42" s="108"/>
      <c r="D42" s="108"/>
      <c r="E42" s="108"/>
      <c r="F42" s="116"/>
    </row>
    <row r="43" spans="2:9" x14ac:dyDescent="0.2">
      <c r="B43" s="115" t="s">
        <v>220</v>
      </c>
      <c r="C43" s="118"/>
      <c r="D43" s="118"/>
      <c r="E43" s="118"/>
      <c r="F43" s="116"/>
    </row>
    <row r="44" spans="2:9" x14ac:dyDescent="0.2">
      <c r="B44" s="115"/>
      <c r="C44" s="108"/>
      <c r="D44" s="108"/>
      <c r="E44" s="108"/>
      <c r="F44" s="116"/>
    </row>
    <row r="45" spans="2:9" x14ac:dyDescent="0.2">
      <c r="B45" s="115"/>
      <c r="C45" s="108"/>
      <c r="D45" s="108"/>
      <c r="E45" s="108"/>
      <c r="F45" s="116"/>
    </row>
    <row r="46" spans="2:9" x14ac:dyDescent="0.2">
      <c r="B46" s="115" t="s">
        <v>219</v>
      </c>
      <c r="C46" s="118"/>
      <c r="D46" s="118"/>
      <c r="E46" s="118"/>
      <c r="F46" s="116"/>
    </row>
    <row r="47" spans="2:9" x14ac:dyDescent="0.2">
      <c r="B47" s="115"/>
      <c r="C47" s="108"/>
      <c r="D47" s="108"/>
      <c r="E47" s="108"/>
      <c r="F47" s="116"/>
    </row>
    <row r="48" spans="2:9" x14ac:dyDescent="0.2">
      <c r="B48" s="115"/>
      <c r="C48" s="108"/>
      <c r="D48" s="108"/>
      <c r="E48" s="108"/>
      <c r="F48" s="116"/>
    </row>
    <row r="49" spans="2:6" x14ac:dyDescent="0.2">
      <c r="B49" s="115" t="s">
        <v>218</v>
      </c>
      <c r="C49" s="118"/>
      <c r="D49" s="118"/>
      <c r="E49" s="118"/>
      <c r="F49" s="116"/>
    </row>
    <row r="50" spans="2:6" x14ac:dyDescent="0.2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 x14ac:dyDescent="0.2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 x14ac:dyDescent="0.2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 x14ac:dyDescent="0.3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 x14ac:dyDescent="0.3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 x14ac:dyDescent="0.25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 x14ac:dyDescent="0.25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 x14ac:dyDescent="0.2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 x14ac:dyDescent="0.25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2" t="s">
        <v>3</v>
      </c>
      <c r="R7" s="953"/>
    </row>
    <row r="8" spans="1:34" ht="12.75" customHeight="1" x14ac:dyDescent="0.2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 x14ac:dyDescent="0.2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 x14ac:dyDescent="0.2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 x14ac:dyDescent="0.2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 x14ac:dyDescent="0.2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 x14ac:dyDescent="0.2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 x14ac:dyDescent="0.2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 x14ac:dyDescent="0.2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 x14ac:dyDescent="0.2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 x14ac:dyDescent="0.2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 x14ac:dyDescent="0.2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 x14ac:dyDescent="0.2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 x14ac:dyDescent="0.2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 x14ac:dyDescent="0.2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 x14ac:dyDescent="0.2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 x14ac:dyDescent="0.2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 x14ac:dyDescent="0.2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 x14ac:dyDescent="0.2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 x14ac:dyDescent="0.2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 x14ac:dyDescent="0.2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 x14ac:dyDescent="0.2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 x14ac:dyDescent="0.2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 x14ac:dyDescent="0.2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 x14ac:dyDescent="0.2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 x14ac:dyDescent="0.25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 x14ac:dyDescent="0.25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 x14ac:dyDescent="0.25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0.89886622903023494</v>
      </c>
      <c r="F34" s="395">
        <f>'Machined Part #1'!I55+'Machined Part #1'!I56+'Machined Part #1'!I57</f>
        <v>5.1669672009994727E-2</v>
      </c>
      <c r="G34" s="468">
        <f>'Machined Part #1'!I63+'Machined Part #1'!I54+'Machined Part #1'!I58</f>
        <v>2.4017960764299531E-2</v>
      </c>
      <c r="H34" s="327">
        <f>'Machined Part #1'!I64</f>
        <v>0.97455386180452919</v>
      </c>
      <c r="I34" s="327"/>
      <c r="J34" s="843">
        <f t="shared" ref="J34:J43" si="1">$H34</f>
        <v>0.97455386180452919</v>
      </c>
      <c r="K34" s="811"/>
      <c r="L34" s="327"/>
      <c r="M34" s="327">
        <f t="shared" ref="M34:M43" si="2">$H34</f>
        <v>0.97455386180452919</v>
      </c>
      <c r="N34" s="811"/>
      <c r="O34" s="327"/>
      <c r="P34" s="327">
        <f t="shared" ref="P34:P43" si="3">$H34</f>
        <v>0.97455386180452919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 x14ac:dyDescent="0.25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 x14ac:dyDescent="0.2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 x14ac:dyDescent="0.2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 x14ac:dyDescent="0.2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 x14ac:dyDescent="0.2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 x14ac:dyDescent="0.2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 x14ac:dyDescent="0.2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 x14ac:dyDescent="0.2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 x14ac:dyDescent="0.2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 x14ac:dyDescent="0.25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0.97455386180452919</v>
      </c>
      <c r="I44" s="467"/>
      <c r="J44" s="846">
        <f>SUM(J34:J43)</f>
        <v>0.97455386180452919</v>
      </c>
      <c r="K44" s="813"/>
      <c r="L44" s="467"/>
      <c r="M44" s="467">
        <f>SUM(M34:M43)</f>
        <v>0.97455386180452919</v>
      </c>
      <c r="N44" s="813"/>
      <c r="O44" s="467"/>
      <c r="P44" s="467">
        <f>SUM(P34:P43)</f>
        <v>0.97455386180452919</v>
      </c>
      <c r="Q44" s="671"/>
      <c r="R44" s="672"/>
    </row>
    <row r="45" spans="1:34" ht="12" thickBot="1" x14ac:dyDescent="0.25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 x14ac:dyDescent="0.2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 x14ac:dyDescent="0.2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 x14ac:dyDescent="0.2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 x14ac:dyDescent="0.2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 x14ac:dyDescent="0.2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 x14ac:dyDescent="0.2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 x14ac:dyDescent="0.2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 x14ac:dyDescent="0.2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 x14ac:dyDescent="0.2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 x14ac:dyDescent="0.2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 x14ac:dyDescent="0.25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 x14ac:dyDescent="0.2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 x14ac:dyDescent="0.25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 x14ac:dyDescent="0.2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 x14ac:dyDescent="0.2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 x14ac:dyDescent="0.25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 x14ac:dyDescent="0.2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 x14ac:dyDescent="0.2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 x14ac:dyDescent="0.25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 x14ac:dyDescent="0.25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 x14ac:dyDescent="0.2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 x14ac:dyDescent="0.2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 x14ac:dyDescent="0.2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 x14ac:dyDescent="0.2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 x14ac:dyDescent="0.2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 x14ac:dyDescent="0.2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 x14ac:dyDescent="0.2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 x14ac:dyDescent="0.2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 x14ac:dyDescent="0.2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 x14ac:dyDescent="0.2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 x14ac:dyDescent="0.2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 x14ac:dyDescent="0.2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 x14ac:dyDescent="0.2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 x14ac:dyDescent="0.2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 x14ac:dyDescent="0.2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 x14ac:dyDescent="0.25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 x14ac:dyDescent="0.2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 x14ac:dyDescent="0.25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 x14ac:dyDescent="0.2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 x14ac:dyDescent="0.2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 x14ac:dyDescent="0.25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 x14ac:dyDescent="0.2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 x14ac:dyDescent="0.2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 x14ac:dyDescent="0.25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 x14ac:dyDescent="0.25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 x14ac:dyDescent="0.25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 x14ac:dyDescent="0.2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 x14ac:dyDescent="0.2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 x14ac:dyDescent="0.25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 x14ac:dyDescent="0.2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0.89886622903023494</v>
      </c>
      <c r="I95" s="478"/>
      <c r="J95" s="861">
        <f>J65+SUM(F46:F55)+SUM(F34:F43)+J32</f>
        <v>5.1669672009994727E-2</v>
      </c>
      <c r="K95" s="816"/>
      <c r="L95" s="478"/>
      <c r="M95" s="478">
        <f>M65+SUM(G46:G55)+SUM(G34:G43)+M32</f>
        <v>2.4017960764299531E-2</v>
      </c>
      <c r="N95" s="816"/>
      <c r="O95" s="478"/>
      <c r="P95" s="478">
        <f>P65+SUM(H46:H55)+SUM(H34:H43)+P32</f>
        <v>0.97455386180452919</v>
      </c>
      <c r="Q95" s="682"/>
      <c r="R95" s="572"/>
    </row>
    <row r="96" spans="1:18" x14ac:dyDescent="0.2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5.1669672009994727E-2</v>
      </c>
      <c r="I96" s="397"/>
      <c r="J96" s="862">
        <f>J80+SUM(G46:G55)+SUM(G34:G43)</f>
        <v>2.4017960764299531E-2</v>
      </c>
      <c r="K96" s="822"/>
      <c r="L96" s="397"/>
      <c r="M96" s="397">
        <f>M80+SUM(H46:H55)+SUM(H34:H43)</f>
        <v>0.97455386180452919</v>
      </c>
      <c r="N96" s="822"/>
      <c r="O96" s="397"/>
      <c r="P96" s="397">
        <f>P80+SUM(J46:J55)+SUM(J34:J43)</f>
        <v>0.97455386180452919</v>
      </c>
      <c r="Q96" s="681"/>
      <c r="R96" s="572"/>
    </row>
    <row r="97" spans="1:18" x14ac:dyDescent="0.2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2.4017960764299531E-2</v>
      </c>
      <c r="I97" s="326"/>
      <c r="J97" s="863">
        <f>J81+SUM(H46:H55)+SUM(H34:H43)+J91</f>
        <v>0.97455386180452919</v>
      </c>
      <c r="K97" s="815"/>
      <c r="L97" s="326"/>
      <c r="M97" s="326">
        <f>M81+SUM(J46:J55)+SUM(J34:J43)+M91</f>
        <v>0.97455386180452919</v>
      </c>
      <c r="N97" s="815"/>
      <c r="O97" s="326"/>
      <c r="P97" s="326">
        <f>P81+SUM(M46:M55)+SUM(M34:M43)+P91</f>
        <v>0.97455386180452919</v>
      </c>
      <c r="Q97" s="682"/>
      <c r="R97" s="572"/>
    </row>
    <row r="98" spans="1:18" ht="13.5" hidden="1" thickBot="1" x14ac:dyDescent="0.25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 x14ac:dyDescent="0.25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0.97455386180452919</v>
      </c>
      <c r="I99" s="360"/>
      <c r="J99" s="865">
        <f>SUM(J95:J98)</f>
        <v>1.0502414945788234</v>
      </c>
      <c r="K99" s="817"/>
      <c r="L99" s="360"/>
      <c r="M99" s="360">
        <f>SUM(M95:M98)</f>
        <v>1.973125684373358</v>
      </c>
      <c r="N99" s="817"/>
      <c r="O99" s="360"/>
      <c r="P99" s="360">
        <f>SUM(P95:P98)</f>
        <v>2.9236615854135874</v>
      </c>
      <c r="Q99" s="682"/>
      <c r="R99" s="572"/>
    </row>
    <row r="100" spans="1:18" x14ac:dyDescent="0.2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 x14ac:dyDescent="0.25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 x14ac:dyDescent="0.25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 x14ac:dyDescent="0.25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 x14ac:dyDescent="0.25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 x14ac:dyDescent="0.25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 x14ac:dyDescent="0.25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 x14ac:dyDescent="0.25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 x14ac:dyDescent="0.2">
      <c r="A108" s="2"/>
      <c r="B108" s="574"/>
      <c r="C108" s="574"/>
      <c r="D108" s="574"/>
      <c r="E108" s="2"/>
      <c r="Q108" s="574"/>
      <c r="R108" s="574"/>
    </row>
    <row r="109" spans="1:18" x14ac:dyDescent="0.2">
      <c r="B109" s="574"/>
      <c r="C109" s="574"/>
      <c r="D109" s="574"/>
      <c r="Q109" s="574"/>
      <c r="R109" s="574"/>
    </row>
    <row r="110" spans="1:18" x14ac:dyDescent="0.2">
      <c r="B110" s="574"/>
      <c r="C110" s="574"/>
      <c r="D110" s="574"/>
      <c r="Q110" s="574"/>
      <c r="R110" s="574"/>
    </row>
    <row r="111" spans="1:18" x14ac:dyDescent="0.2">
      <c r="B111" s="574"/>
      <c r="C111" s="574"/>
      <c r="D111" s="574"/>
      <c r="Q111" s="574"/>
      <c r="R111" s="574"/>
    </row>
    <row r="112" spans="1:18" x14ac:dyDescent="0.2">
      <c r="B112" s="574"/>
      <c r="C112" s="574"/>
      <c r="D112" s="574"/>
      <c r="Q112" s="574"/>
      <c r="R112" s="574"/>
    </row>
    <row r="113" spans="2:18" x14ac:dyDescent="0.2">
      <c r="B113" s="574"/>
      <c r="C113" s="574"/>
      <c r="D113" s="574"/>
      <c r="Q113" s="574"/>
      <c r="R113" s="574"/>
    </row>
    <row r="114" spans="2:18" x14ac:dyDescent="0.2">
      <c r="B114" s="574"/>
      <c r="C114" s="574"/>
      <c r="D114" s="574"/>
      <c r="Q114" s="574"/>
      <c r="R114" s="574"/>
    </row>
    <row r="115" spans="2:18" x14ac:dyDescent="0.2">
      <c r="B115" s="574"/>
      <c r="C115" s="574"/>
      <c r="D115" s="574"/>
      <c r="Q115" s="574"/>
      <c r="R115" s="574"/>
    </row>
    <row r="116" spans="2:18" x14ac:dyDescent="0.2">
      <c r="B116" s="574"/>
      <c r="C116" s="574"/>
      <c r="D116" s="574"/>
      <c r="Q116" s="574"/>
      <c r="R116" s="574"/>
    </row>
    <row r="117" spans="2:18" x14ac:dyDescent="0.2">
      <c r="B117" s="574"/>
      <c r="C117" s="574"/>
      <c r="D117" s="574"/>
      <c r="Q117" s="574"/>
      <c r="R117" s="574"/>
    </row>
    <row r="118" spans="2:18" x14ac:dyDescent="0.2">
      <c r="B118" s="574"/>
      <c r="C118" s="574"/>
      <c r="D118" s="574"/>
      <c r="Q118" s="574"/>
      <c r="R118" s="574"/>
    </row>
    <row r="119" spans="2:18" x14ac:dyDescent="0.2">
      <c r="B119" s="574"/>
      <c r="C119" s="574"/>
      <c r="D119" s="574"/>
      <c r="Q119" s="574"/>
      <c r="R119" s="574"/>
    </row>
    <row r="120" spans="2:18" x14ac:dyDescent="0.2">
      <c r="B120" s="574"/>
      <c r="C120" s="574"/>
      <c r="D120" s="574"/>
      <c r="Q120" s="574"/>
      <c r="R120" s="574"/>
    </row>
    <row r="121" spans="2:18" x14ac:dyDescent="0.2">
      <c r="B121" s="574"/>
      <c r="C121" s="574"/>
      <c r="D121" s="574"/>
      <c r="Q121" s="574"/>
      <c r="R121" s="574"/>
    </row>
    <row r="122" spans="2:18" x14ac:dyDescent="0.2">
      <c r="B122" s="574"/>
      <c r="C122" s="574"/>
      <c r="D122" s="574"/>
      <c r="Q122" s="574"/>
      <c r="R122" s="574"/>
    </row>
    <row r="123" spans="2:18" x14ac:dyDescent="0.2">
      <c r="B123" s="574"/>
      <c r="C123" s="574"/>
      <c r="D123" s="574"/>
      <c r="Q123" s="574"/>
      <c r="R123" s="574"/>
    </row>
    <row r="124" spans="2:18" x14ac:dyDescent="0.2">
      <c r="B124" s="574"/>
      <c r="C124" s="574"/>
      <c r="D124" s="574"/>
      <c r="Q124" s="574"/>
      <c r="R124" s="574"/>
    </row>
    <row r="125" spans="2:18" x14ac:dyDescent="0.2">
      <c r="B125" s="574"/>
      <c r="C125" s="574"/>
      <c r="D125" s="574"/>
      <c r="Q125" s="574"/>
      <c r="R125" s="574"/>
    </row>
    <row r="126" spans="2:18" x14ac:dyDescent="0.2">
      <c r="B126" s="574"/>
      <c r="C126" s="574"/>
      <c r="D126" s="574"/>
      <c r="Q126" s="574"/>
      <c r="R126" s="574"/>
    </row>
    <row r="127" spans="2:18" x14ac:dyDescent="0.2">
      <c r="B127" s="574"/>
      <c r="C127" s="574"/>
      <c r="D127" s="574"/>
      <c r="Q127" s="574"/>
      <c r="R127" s="574"/>
    </row>
    <row r="128" spans="2:18" x14ac:dyDescent="0.2">
      <c r="B128" s="574"/>
      <c r="C128" s="574"/>
      <c r="D128" s="574"/>
      <c r="Q128" s="574"/>
      <c r="R128" s="574"/>
    </row>
    <row r="129" spans="2:18" x14ac:dyDescent="0.2">
      <c r="B129" s="574"/>
      <c r="C129" s="574"/>
      <c r="D129" s="574"/>
      <c r="Q129" s="574"/>
      <c r="R129" s="574"/>
    </row>
    <row r="130" spans="2:18" x14ac:dyDescent="0.2">
      <c r="B130" s="574"/>
      <c r="C130" s="574"/>
      <c r="D130" s="574"/>
      <c r="Q130" s="574"/>
      <c r="R130" s="574"/>
    </row>
    <row r="131" spans="2:18" x14ac:dyDescent="0.2">
      <c r="B131" s="574"/>
      <c r="C131" s="574"/>
      <c r="D131" s="574"/>
      <c r="Q131" s="574"/>
      <c r="R131" s="574"/>
    </row>
    <row r="132" spans="2:18" x14ac:dyDescent="0.2">
      <c r="B132" s="574"/>
      <c r="C132" s="574"/>
      <c r="D132" s="574"/>
      <c r="Q132" s="574"/>
      <c r="R132" s="574"/>
    </row>
    <row r="133" spans="2:18" x14ac:dyDescent="0.2">
      <c r="B133" s="574"/>
      <c r="C133" s="574"/>
      <c r="D133" s="574"/>
      <c r="Q133" s="574"/>
      <c r="R133" s="574"/>
    </row>
    <row r="134" spans="2:18" x14ac:dyDescent="0.2">
      <c r="B134" s="574"/>
      <c r="C134" s="574"/>
      <c r="D134" s="574"/>
      <c r="Q134" s="574"/>
      <c r="R134" s="574"/>
    </row>
    <row r="135" spans="2:18" x14ac:dyDescent="0.2">
      <c r="B135" s="574"/>
      <c r="C135" s="574"/>
      <c r="D135" s="574"/>
      <c r="Q135" s="574"/>
      <c r="R135" s="574"/>
    </row>
    <row r="136" spans="2:18" x14ac:dyDescent="0.2">
      <c r="B136" s="574"/>
      <c r="C136" s="574"/>
      <c r="D136" s="574"/>
      <c r="Q136" s="574"/>
      <c r="R136" s="574"/>
    </row>
    <row r="137" spans="2:18" x14ac:dyDescent="0.2">
      <c r="B137" s="574"/>
      <c r="C137" s="574"/>
      <c r="D137" s="574"/>
      <c r="Q137" s="574"/>
      <c r="R137" s="574"/>
    </row>
    <row r="138" spans="2:18" x14ac:dyDescent="0.2">
      <c r="B138" s="574"/>
      <c r="C138" s="574"/>
      <c r="D138" s="574"/>
      <c r="Q138" s="574"/>
      <c r="R138" s="574"/>
    </row>
    <row r="139" spans="2:18" x14ac:dyDescent="0.2">
      <c r="B139" s="574"/>
      <c r="C139" s="574"/>
      <c r="D139" s="574"/>
      <c r="Q139" s="574"/>
      <c r="R139" s="574"/>
    </row>
    <row r="140" spans="2:18" x14ac:dyDescent="0.2">
      <c r="B140" s="574"/>
      <c r="C140" s="574"/>
      <c r="D140" s="574"/>
      <c r="Q140" s="574"/>
      <c r="R140" s="574"/>
    </row>
    <row r="141" spans="2:18" x14ac:dyDescent="0.2">
      <c r="B141" s="574"/>
      <c r="C141" s="574"/>
      <c r="D141" s="574"/>
      <c r="Q141" s="574"/>
      <c r="R141" s="574"/>
    </row>
    <row r="142" spans="2:18" x14ac:dyDescent="0.2">
      <c r="B142" s="574"/>
      <c r="C142" s="574"/>
      <c r="D142" s="574"/>
    </row>
    <row r="143" spans="2:18" x14ac:dyDescent="0.2">
      <c r="B143" s="574"/>
      <c r="C143" s="574"/>
      <c r="D143" s="574"/>
    </row>
    <row r="144" spans="2:18" x14ac:dyDescent="0.2">
      <c r="B144" s="574"/>
      <c r="C144" s="574"/>
      <c r="D144" s="574"/>
    </row>
    <row r="145" spans="2:4" x14ac:dyDescent="0.2">
      <c r="B145" s="574"/>
      <c r="C145" s="574"/>
      <c r="D145" s="574"/>
    </row>
    <row r="146" spans="2:4" x14ac:dyDescent="0.2">
      <c r="B146" s="574"/>
      <c r="C146" s="574"/>
      <c r="D146" s="574"/>
    </row>
    <row r="147" spans="2:4" x14ac:dyDescent="0.2">
      <c r="B147" s="574"/>
      <c r="C147" s="574"/>
      <c r="D147" s="574"/>
    </row>
    <row r="148" spans="2:4" x14ac:dyDescent="0.2">
      <c r="B148" s="574"/>
      <c r="C148" s="574"/>
      <c r="D148" s="574"/>
    </row>
    <row r="149" spans="2:4" x14ac:dyDescent="0.2">
      <c r="B149" s="574"/>
      <c r="C149" s="574"/>
      <c r="D149" s="574"/>
    </row>
    <row r="150" spans="2:4" x14ac:dyDescent="0.2">
      <c r="B150" s="574"/>
      <c r="C150" s="574"/>
      <c r="D150" s="574"/>
    </row>
    <row r="151" spans="2:4" x14ac:dyDescent="0.2">
      <c r="B151" s="574"/>
      <c r="C151" s="574"/>
      <c r="D151" s="574"/>
    </row>
    <row r="152" spans="2:4" x14ac:dyDescent="0.2">
      <c r="B152" s="574"/>
      <c r="C152" s="574"/>
      <c r="D152" s="574"/>
    </row>
    <row r="153" spans="2:4" x14ac:dyDescent="0.2">
      <c r="B153" s="574"/>
      <c r="C153" s="574"/>
      <c r="D153" s="574"/>
    </row>
    <row r="154" spans="2:4" x14ac:dyDescent="0.2">
      <c r="B154" s="574"/>
      <c r="C154" s="574"/>
      <c r="D154" s="574"/>
    </row>
    <row r="155" spans="2:4" x14ac:dyDescent="0.2">
      <c r="B155" s="574"/>
      <c r="C155" s="574"/>
      <c r="D155" s="574"/>
    </row>
    <row r="156" spans="2:4" x14ac:dyDescent="0.2">
      <c r="B156" s="574"/>
      <c r="C156" s="574"/>
      <c r="D156" s="574"/>
    </row>
    <row r="157" spans="2:4" x14ac:dyDescent="0.2">
      <c r="B157" s="574"/>
      <c r="C157" s="574"/>
      <c r="D157" s="574"/>
    </row>
    <row r="158" spans="2:4" x14ac:dyDescent="0.2">
      <c r="B158" s="574"/>
      <c r="C158" s="574"/>
      <c r="D158" s="574"/>
    </row>
    <row r="159" spans="2:4" x14ac:dyDescent="0.2">
      <c r="B159" s="574"/>
      <c r="C159" s="574"/>
      <c r="D159" s="574"/>
    </row>
    <row r="160" spans="2:4" x14ac:dyDescent="0.2">
      <c r="B160" s="574"/>
      <c r="C160" s="574"/>
      <c r="D160" s="574"/>
    </row>
    <row r="161" spans="2:4" x14ac:dyDescent="0.2">
      <c r="B161" s="574"/>
      <c r="C161" s="574"/>
      <c r="D161" s="574"/>
    </row>
    <row r="162" spans="2:4" x14ac:dyDescent="0.2">
      <c r="B162" s="574"/>
      <c r="C162" s="574"/>
      <c r="D162" s="574"/>
    </row>
    <row r="163" spans="2:4" x14ac:dyDescent="0.2">
      <c r="B163" s="574"/>
      <c r="C163" s="574"/>
      <c r="D163" s="574"/>
    </row>
    <row r="164" spans="2:4" x14ac:dyDescent="0.2">
      <c r="B164" s="574"/>
      <c r="C164" s="574"/>
      <c r="D164" s="574"/>
    </row>
    <row r="165" spans="2:4" x14ac:dyDescent="0.2">
      <c r="B165" s="574"/>
      <c r="C165" s="574"/>
      <c r="D165" s="574"/>
    </row>
    <row r="166" spans="2:4" x14ac:dyDescent="0.2">
      <c r="B166" s="574"/>
      <c r="C166" s="574"/>
      <c r="D166" s="574"/>
    </row>
    <row r="167" spans="2:4" x14ac:dyDescent="0.2">
      <c r="B167" s="574"/>
      <c r="C167" s="574"/>
      <c r="D167" s="574"/>
    </row>
    <row r="168" spans="2:4" x14ac:dyDescent="0.2">
      <c r="B168" s="574"/>
      <c r="C168" s="574"/>
      <c r="D168" s="574"/>
    </row>
    <row r="169" spans="2:4" x14ac:dyDescent="0.2">
      <c r="B169" s="574"/>
      <c r="C169" s="574"/>
      <c r="D169" s="574"/>
    </row>
    <row r="170" spans="2:4" x14ac:dyDescent="0.2">
      <c r="B170" s="574"/>
      <c r="C170" s="574"/>
      <c r="D170" s="574"/>
    </row>
    <row r="171" spans="2:4" x14ac:dyDescent="0.2">
      <c r="B171" s="574"/>
      <c r="C171" s="574"/>
      <c r="D171" s="574"/>
    </row>
    <row r="172" spans="2:4" x14ac:dyDescent="0.2">
      <c r="B172" s="574"/>
      <c r="C172" s="574"/>
      <c r="D172" s="574"/>
    </row>
    <row r="173" spans="2:4" x14ac:dyDescent="0.2">
      <c r="B173" s="574"/>
      <c r="C173" s="574"/>
      <c r="D173" s="574"/>
    </row>
    <row r="174" spans="2:4" x14ac:dyDescent="0.2">
      <c r="B174" s="574"/>
      <c r="C174" s="574"/>
      <c r="D174" s="574"/>
    </row>
    <row r="175" spans="2:4" x14ac:dyDescent="0.2">
      <c r="B175" s="574"/>
      <c r="C175" s="574"/>
      <c r="D175" s="574"/>
    </row>
    <row r="176" spans="2:4" x14ac:dyDescent="0.2">
      <c r="B176" s="574"/>
      <c r="C176" s="574"/>
      <c r="D176" s="574"/>
    </row>
    <row r="177" spans="2:4" x14ac:dyDescent="0.2">
      <c r="B177" s="574"/>
      <c r="C177" s="574"/>
      <c r="D177" s="574"/>
    </row>
    <row r="178" spans="2:4" x14ac:dyDescent="0.2">
      <c r="B178" s="574"/>
      <c r="C178" s="574"/>
      <c r="D178" s="574"/>
    </row>
    <row r="179" spans="2:4" x14ac:dyDescent="0.2">
      <c r="B179" s="574"/>
      <c r="C179" s="574"/>
      <c r="D179" s="574"/>
    </row>
    <row r="180" spans="2:4" x14ac:dyDescent="0.2">
      <c r="B180" s="574"/>
      <c r="C180" s="574"/>
      <c r="D180" s="574"/>
    </row>
    <row r="181" spans="2:4" x14ac:dyDescent="0.2">
      <c r="B181" s="574"/>
      <c r="C181" s="574"/>
      <c r="D181" s="574"/>
    </row>
    <row r="182" spans="2:4" x14ac:dyDescent="0.2">
      <c r="B182" s="574"/>
      <c r="C182" s="574"/>
      <c r="D182" s="574"/>
    </row>
    <row r="183" spans="2:4" x14ac:dyDescent="0.2">
      <c r="B183" s="574"/>
      <c r="C183" s="574"/>
      <c r="D183" s="574"/>
    </row>
    <row r="184" spans="2:4" x14ac:dyDescent="0.2">
      <c r="B184" s="574"/>
      <c r="C184" s="574"/>
      <c r="D184" s="574"/>
    </row>
    <row r="185" spans="2:4" x14ac:dyDescent="0.2">
      <c r="B185" s="574"/>
      <c r="C185" s="574"/>
      <c r="D185" s="574"/>
    </row>
    <row r="186" spans="2:4" x14ac:dyDescent="0.2">
      <c r="B186" s="574"/>
      <c r="C186" s="574"/>
      <c r="D186" s="574"/>
    </row>
    <row r="187" spans="2:4" x14ac:dyDescent="0.2">
      <c r="B187" s="574"/>
      <c r="C187" s="574"/>
      <c r="D187" s="574"/>
    </row>
    <row r="188" spans="2:4" x14ac:dyDescent="0.2">
      <c r="B188" s="574"/>
      <c r="C188" s="574"/>
      <c r="D188" s="574"/>
    </row>
    <row r="189" spans="2:4" x14ac:dyDescent="0.2">
      <c r="B189" s="574"/>
      <c r="C189" s="574"/>
      <c r="D189" s="574"/>
    </row>
    <row r="190" spans="2:4" x14ac:dyDescent="0.2">
      <c r="B190" s="574"/>
      <c r="C190" s="574"/>
      <c r="D190" s="574"/>
    </row>
    <row r="191" spans="2:4" x14ac:dyDescent="0.2">
      <c r="B191" s="574"/>
      <c r="C191" s="574"/>
      <c r="D191" s="574"/>
    </row>
    <row r="192" spans="2:4" x14ac:dyDescent="0.2">
      <c r="B192" s="574"/>
      <c r="C192" s="574"/>
      <c r="D192" s="574"/>
    </row>
    <row r="193" spans="2:4" x14ac:dyDescent="0.2">
      <c r="B193" s="574"/>
      <c r="C193" s="574"/>
      <c r="D193" s="574"/>
    </row>
    <row r="194" spans="2:4" x14ac:dyDescent="0.2">
      <c r="B194" s="574"/>
      <c r="C194" s="574"/>
      <c r="D194" s="574"/>
    </row>
    <row r="195" spans="2:4" x14ac:dyDescent="0.2">
      <c r="B195" s="574"/>
      <c r="C195" s="574"/>
      <c r="D195" s="574"/>
    </row>
    <row r="196" spans="2:4" x14ac:dyDescent="0.2">
      <c r="B196" s="574"/>
      <c r="C196" s="574"/>
      <c r="D196" s="574"/>
    </row>
    <row r="197" spans="2:4" x14ac:dyDescent="0.2">
      <c r="B197" s="574"/>
      <c r="C197" s="574"/>
      <c r="D197" s="574"/>
    </row>
    <row r="198" spans="2:4" x14ac:dyDescent="0.2">
      <c r="B198" s="574"/>
      <c r="C198" s="574"/>
      <c r="D198" s="574"/>
    </row>
    <row r="199" spans="2:4" x14ac:dyDescent="0.2">
      <c r="B199" s="574"/>
      <c r="C199" s="574"/>
      <c r="D199" s="574"/>
    </row>
    <row r="200" spans="2:4" x14ac:dyDescent="0.2">
      <c r="B200" s="574"/>
      <c r="C200" s="574"/>
      <c r="D200" s="574"/>
    </row>
    <row r="201" spans="2:4" x14ac:dyDescent="0.2">
      <c r="B201" s="574"/>
      <c r="C201" s="574"/>
      <c r="D201" s="574"/>
    </row>
    <row r="202" spans="2:4" x14ac:dyDescent="0.2">
      <c r="B202" s="574"/>
      <c r="C202" s="574"/>
      <c r="D202" s="574"/>
    </row>
    <row r="203" spans="2:4" x14ac:dyDescent="0.2">
      <c r="B203" s="574"/>
      <c r="C203" s="574"/>
      <c r="D203" s="574"/>
    </row>
    <row r="204" spans="2:4" x14ac:dyDescent="0.2">
      <c r="B204" s="574"/>
      <c r="C204" s="574"/>
      <c r="D204" s="574"/>
    </row>
    <row r="205" spans="2:4" x14ac:dyDescent="0.2">
      <c r="B205" s="574"/>
      <c r="C205" s="574"/>
      <c r="D205" s="574"/>
    </row>
    <row r="206" spans="2:4" x14ac:dyDescent="0.2">
      <c r="B206" s="574"/>
      <c r="C206" s="574"/>
      <c r="D206" s="574"/>
    </row>
    <row r="207" spans="2:4" x14ac:dyDescent="0.2">
      <c r="B207" s="574"/>
      <c r="C207" s="574"/>
      <c r="D207" s="574"/>
    </row>
    <row r="208" spans="2:4" x14ac:dyDescent="0.2">
      <c r="B208" s="574"/>
      <c r="C208" s="574"/>
      <c r="D208" s="574"/>
    </row>
    <row r="209" spans="2:4" x14ac:dyDescent="0.2">
      <c r="B209" s="574"/>
      <c r="C209" s="574"/>
      <c r="D209" s="574"/>
    </row>
    <row r="210" spans="2:4" x14ac:dyDescent="0.2">
      <c r="B210" s="574"/>
      <c r="C210" s="574"/>
      <c r="D210" s="574"/>
    </row>
    <row r="211" spans="2:4" x14ac:dyDescent="0.2">
      <c r="B211" s="574"/>
      <c r="C211" s="574"/>
      <c r="D211" s="574"/>
    </row>
    <row r="212" spans="2:4" x14ac:dyDescent="0.2">
      <c r="B212" s="574"/>
      <c r="C212" s="574"/>
      <c r="D212" s="574"/>
    </row>
    <row r="213" spans="2:4" x14ac:dyDescent="0.2">
      <c r="B213" s="574"/>
      <c r="C213" s="574"/>
      <c r="D213" s="574"/>
    </row>
    <row r="214" spans="2:4" x14ac:dyDescent="0.2">
      <c r="B214" s="574"/>
      <c r="C214" s="574"/>
      <c r="D214" s="574"/>
    </row>
    <row r="215" spans="2:4" x14ac:dyDescent="0.2">
      <c r="B215" s="574"/>
      <c r="C215" s="574"/>
      <c r="D215" s="574"/>
    </row>
    <row r="216" spans="2:4" x14ac:dyDescent="0.2">
      <c r="B216" s="574"/>
      <c r="C216" s="574"/>
      <c r="D216" s="574"/>
    </row>
    <row r="217" spans="2:4" x14ac:dyDescent="0.2">
      <c r="B217" s="574"/>
      <c r="C217" s="574"/>
      <c r="D217" s="574"/>
    </row>
    <row r="218" spans="2:4" x14ac:dyDescent="0.2">
      <c r="B218" s="574"/>
      <c r="C218" s="574"/>
      <c r="D218" s="574"/>
    </row>
    <row r="219" spans="2:4" x14ac:dyDescent="0.2">
      <c r="B219" s="574"/>
      <c r="C219" s="574"/>
      <c r="D219" s="574"/>
    </row>
    <row r="220" spans="2:4" x14ac:dyDescent="0.2">
      <c r="B220" s="574"/>
      <c r="C220" s="574"/>
      <c r="D220" s="574"/>
    </row>
    <row r="221" spans="2:4" x14ac:dyDescent="0.2">
      <c r="B221" s="574"/>
      <c r="C221" s="574"/>
      <c r="D221" s="574"/>
    </row>
    <row r="222" spans="2:4" x14ac:dyDescent="0.2">
      <c r="B222" s="574"/>
      <c r="C222" s="574"/>
      <c r="D222" s="574"/>
    </row>
    <row r="223" spans="2:4" x14ac:dyDescent="0.2">
      <c r="B223" s="574"/>
      <c r="C223" s="574"/>
      <c r="D223" s="574"/>
    </row>
    <row r="224" spans="2:4" x14ac:dyDescent="0.2">
      <c r="B224" s="574"/>
      <c r="C224" s="574"/>
      <c r="D224" s="574"/>
    </row>
    <row r="225" spans="2:4" x14ac:dyDescent="0.2">
      <c r="B225" s="574"/>
      <c r="C225" s="574"/>
      <c r="D225" s="574"/>
    </row>
    <row r="226" spans="2:4" x14ac:dyDescent="0.2">
      <c r="B226" s="574"/>
      <c r="C226" s="574"/>
      <c r="D226" s="574"/>
    </row>
    <row r="227" spans="2:4" x14ac:dyDescent="0.2">
      <c r="B227" s="574"/>
      <c r="C227" s="574"/>
      <c r="D227" s="574"/>
    </row>
    <row r="228" spans="2:4" x14ac:dyDescent="0.2">
      <c r="B228" s="574"/>
      <c r="C228" s="574"/>
      <c r="D228" s="574"/>
    </row>
    <row r="229" spans="2:4" x14ac:dyDescent="0.2">
      <c r="B229" s="574"/>
      <c r="C229" s="574"/>
      <c r="D229" s="574"/>
    </row>
    <row r="230" spans="2:4" x14ac:dyDescent="0.2">
      <c r="B230" s="574"/>
      <c r="C230" s="574"/>
      <c r="D230" s="574"/>
    </row>
    <row r="231" spans="2:4" x14ac:dyDescent="0.2">
      <c r="B231" s="574"/>
      <c r="C231" s="574"/>
      <c r="D231" s="574"/>
    </row>
    <row r="232" spans="2:4" x14ac:dyDescent="0.2">
      <c r="B232" s="574"/>
      <c r="C232" s="574"/>
      <c r="D232" s="574"/>
    </row>
    <row r="233" spans="2:4" x14ac:dyDescent="0.2">
      <c r="B233" s="574"/>
      <c r="C233" s="574"/>
      <c r="D233" s="574"/>
    </row>
    <row r="234" spans="2:4" x14ac:dyDescent="0.2">
      <c r="B234" s="574"/>
      <c r="C234" s="574"/>
      <c r="D234" s="574"/>
    </row>
    <row r="235" spans="2:4" x14ac:dyDescent="0.2">
      <c r="B235" s="574"/>
      <c r="C235" s="574"/>
      <c r="D235" s="574"/>
    </row>
    <row r="236" spans="2:4" x14ac:dyDescent="0.2">
      <c r="B236" s="574"/>
      <c r="C236" s="574"/>
      <c r="D236" s="574"/>
    </row>
    <row r="237" spans="2:4" x14ac:dyDescent="0.2">
      <c r="B237" s="574"/>
      <c r="C237" s="574"/>
      <c r="D237" s="574"/>
    </row>
    <row r="238" spans="2:4" x14ac:dyDescent="0.2">
      <c r="B238" s="574"/>
      <c r="C238" s="574"/>
      <c r="D238" s="574"/>
    </row>
    <row r="239" spans="2:4" x14ac:dyDescent="0.2">
      <c r="B239" s="574"/>
      <c r="C239" s="574"/>
      <c r="D239" s="574"/>
    </row>
    <row r="240" spans="2:4" x14ac:dyDescent="0.2">
      <c r="B240" s="574"/>
      <c r="C240" s="574"/>
      <c r="D240" s="574"/>
    </row>
    <row r="241" spans="2:4" x14ac:dyDescent="0.2">
      <c r="B241" s="574"/>
      <c r="C241" s="574"/>
      <c r="D241" s="574"/>
    </row>
    <row r="242" spans="2:4" x14ac:dyDescent="0.2">
      <c r="B242" s="574"/>
      <c r="C242" s="574"/>
      <c r="D242" s="574"/>
    </row>
    <row r="243" spans="2:4" x14ac:dyDescent="0.2">
      <c r="B243" s="574"/>
      <c r="C243" s="574"/>
      <c r="D243" s="574"/>
    </row>
    <row r="244" spans="2:4" x14ac:dyDescent="0.2">
      <c r="B244" s="574"/>
      <c r="C244" s="574"/>
      <c r="D244" s="574"/>
    </row>
    <row r="245" spans="2:4" x14ac:dyDescent="0.2">
      <c r="B245" s="574"/>
      <c r="C245" s="574"/>
      <c r="D245" s="574"/>
    </row>
    <row r="246" spans="2:4" x14ac:dyDescent="0.2">
      <c r="B246" s="574"/>
      <c r="C246" s="574"/>
      <c r="D246" s="574"/>
    </row>
    <row r="247" spans="2:4" x14ac:dyDescent="0.2">
      <c r="B247" s="574"/>
      <c r="C247" s="574"/>
      <c r="D247" s="574"/>
    </row>
    <row r="248" spans="2:4" x14ac:dyDescent="0.2">
      <c r="B248" s="574"/>
      <c r="C248" s="574"/>
      <c r="D248" s="574"/>
    </row>
    <row r="249" spans="2:4" x14ac:dyDescent="0.2">
      <c r="B249" s="574"/>
      <c r="C249" s="574"/>
      <c r="D249" s="574"/>
    </row>
    <row r="250" spans="2:4" x14ac:dyDescent="0.2">
      <c r="B250" s="574"/>
      <c r="C250" s="574"/>
      <c r="D250" s="574"/>
    </row>
    <row r="251" spans="2:4" x14ac:dyDescent="0.2">
      <c r="B251" s="574"/>
      <c r="C251" s="574"/>
      <c r="D251" s="574"/>
    </row>
    <row r="252" spans="2:4" x14ac:dyDescent="0.2">
      <c r="B252" s="574"/>
      <c r="C252" s="574"/>
      <c r="D252" s="574"/>
    </row>
    <row r="253" spans="2:4" x14ac:dyDescent="0.2">
      <c r="B253" s="574"/>
      <c r="C253" s="574"/>
      <c r="D253" s="574"/>
    </row>
    <row r="254" spans="2:4" x14ac:dyDescent="0.2">
      <c r="B254" s="574"/>
      <c r="C254" s="574"/>
      <c r="D254" s="574"/>
    </row>
    <row r="255" spans="2:4" x14ac:dyDescent="0.2">
      <c r="B255" s="574"/>
      <c r="C255" s="574"/>
      <c r="D255" s="574"/>
    </row>
    <row r="256" spans="2:4" x14ac:dyDescent="0.2">
      <c r="B256" s="574"/>
      <c r="C256" s="574"/>
      <c r="D256" s="574"/>
    </row>
    <row r="257" spans="2:4" x14ac:dyDescent="0.2">
      <c r="B257" s="574"/>
      <c r="C257" s="574"/>
      <c r="D257" s="574"/>
    </row>
    <row r="258" spans="2:4" x14ac:dyDescent="0.2">
      <c r="B258" s="574"/>
      <c r="C258" s="574"/>
      <c r="D258" s="574"/>
    </row>
    <row r="259" spans="2:4" x14ac:dyDescent="0.2">
      <c r="B259" s="574"/>
      <c r="C259" s="574"/>
      <c r="D259" s="574"/>
    </row>
    <row r="260" spans="2:4" x14ac:dyDescent="0.2">
      <c r="B260" s="574"/>
      <c r="C260" s="574"/>
      <c r="D260" s="574"/>
    </row>
    <row r="261" spans="2:4" x14ac:dyDescent="0.2">
      <c r="B261" s="574"/>
      <c r="C261" s="574"/>
      <c r="D261" s="574"/>
    </row>
    <row r="262" spans="2:4" x14ac:dyDescent="0.2">
      <c r="B262" s="574"/>
      <c r="C262" s="574"/>
      <c r="D262" s="574"/>
    </row>
    <row r="263" spans="2:4" x14ac:dyDescent="0.2">
      <c r="B263" s="574"/>
      <c r="C263" s="574"/>
      <c r="D263" s="574"/>
    </row>
    <row r="264" spans="2:4" x14ac:dyDescent="0.2">
      <c r="B264" s="574"/>
      <c r="C264" s="574"/>
      <c r="D264" s="574"/>
    </row>
    <row r="265" spans="2:4" x14ac:dyDescent="0.2">
      <c r="B265" s="574"/>
      <c r="C265" s="574"/>
      <c r="D265" s="574"/>
    </row>
    <row r="266" spans="2:4" x14ac:dyDescent="0.2">
      <c r="B266" s="574"/>
      <c r="C266" s="574"/>
      <c r="D266" s="574"/>
    </row>
    <row r="267" spans="2:4" x14ac:dyDescent="0.2">
      <c r="B267" s="574"/>
      <c r="C267" s="574"/>
      <c r="D267" s="574"/>
    </row>
    <row r="268" spans="2:4" x14ac:dyDescent="0.2">
      <c r="B268" s="574"/>
      <c r="C268" s="574"/>
      <c r="D268" s="574"/>
    </row>
    <row r="269" spans="2:4" x14ac:dyDescent="0.2">
      <c r="B269" s="574"/>
      <c r="C269" s="574"/>
      <c r="D269" s="574"/>
    </row>
    <row r="270" spans="2:4" x14ac:dyDescent="0.2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lear_Content">
          <controlPr defaultSize="0" autoLine="0" r:id="rId5">
            <anchor moveWithCells="1">
              <from>
                <xdr:col>18</xdr:col>
                <xdr:colOff>600075</xdr:colOff>
                <xdr:row>0</xdr:row>
                <xdr:rowOff>180975</xdr:rowOff>
              </from>
              <to>
                <xdr:col>20</xdr:col>
                <xdr:colOff>476250</xdr:colOff>
                <xdr:row>2</xdr:row>
                <xdr:rowOff>104775</xdr:rowOff>
              </to>
            </anchor>
          </controlPr>
        </control>
      </mc:Choice>
      <mc:Fallback>
        <control shapeId="2049" r:id="rId4" name="Clear_Content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58"/>
  <sheetViews>
    <sheetView topLeftCell="A31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58"/>
  <sheetViews>
    <sheetView topLeftCell="A25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P58"/>
  <sheetViews>
    <sheetView topLeftCell="A31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92"/>
  <sheetViews>
    <sheetView showZeros="0" tabSelected="1" topLeftCell="A19" zoomScale="90" zoomScaleNormal="90" workbookViewId="0">
      <selection activeCell="T29" sqref="T29"/>
    </sheetView>
  </sheetViews>
  <sheetFormatPr defaultRowHeight="12.75" x14ac:dyDescent="0.2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 x14ac:dyDescent="0.2">
      <c r="A1" s="871" t="s">
        <v>670</v>
      </c>
      <c r="B1" s="363"/>
      <c r="C1" s="872">
        <f>Assembly!D34</f>
        <v>0</v>
      </c>
    </row>
    <row r="2" spans="1:29" x14ac:dyDescent="0.2">
      <c r="A2" s="871" t="s">
        <v>0</v>
      </c>
      <c r="B2" s="363"/>
      <c r="C2" s="873">
        <v>0</v>
      </c>
    </row>
    <row r="3" spans="1:29" x14ac:dyDescent="0.2">
      <c r="A3" s="869" t="s">
        <v>669</v>
      </c>
      <c r="B3" s="150"/>
      <c r="C3" s="868">
        <v>2</v>
      </c>
    </row>
    <row r="4" spans="1:29" ht="13.5" thickBot="1" x14ac:dyDescent="0.25"/>
    <row r="5" spans="1:29" ht="15.75" thickBot="1" x14ac:dyDescent="0.25">
      <c r="A5" s="262"/>
      <c r="B5" s="266" t="s">
        <v>322</v>
      </c>
      <c r="C5" s="996" t="s">
        <v>708</v>
      </c>
      <c r="D5" s="997"/>
      <c r="E5" s="998"/>
      <c r="F5" s="998"/>
      <c r="G5" s="999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143171-1-C      L2</v>
      </c>
      <c r="Q5" s="348"/>
      <c r="R5" s="226"/>
      <c r="S5" s="226"/>
      <c r="T5" s="226"/>
      <c r="U5" s="349" t="s">
        <v>16</v>
      </c>
      <c r="V5" s="919">
        <f ca="1" xml:space="preserve"> TODAY()</f>
        <v>42660</v>
      </c>
      <c r="W5" s="158"/>
      <c r="X5" s="158"/>
      <c r="Y5" s="158"/>
    </row>
    <row r="6" spans="1:29" ht="18.75" thickBot="1" x14ac:dyDescent="0.3">
      <c r="A6" s="1011" t="s">
        <v>21</v>
      </c>
      <c r="B6" s="1012"/>
      <c r="C6" s="1012"/>
      <c r="D6" s="1013"/>
      <c r="E6" s="263"/>
      <c r="F6" s="1011" t="s">
        <v>320</v>
      </c>
      <c r="G6" s="1012"/>
      <c r="H6" s="1012"/>
      <c r="I6" s="1013"/>
      <c r="J6" s="158"/>
      <c r="K6" s="158"/>
      <c r="L6" s="1008" t="s">
        <v>321</v>
      </c>
      <c r="M6" s="1009"/>
      <c r="N6" s="1009"/>
      <c r="O6" s="1009"/>
      <c r="P6" s="1009"/>
      <c r="Q6" s="1009"/>
      <c r="R6" s="1009"/>
      <c r="S6" s="1009"/>
      <c r="T6" s="1009"/>
      <c r="U6" s="1009"/>
      <c r="V6" s="1010"/>
      <c r="W6" s="158"/>
      <c r="X6" s="158"/>
      <c r="Y6" s="158"/>
    </row>
    <row r="7" spans="1:29" s="4" customFormat="1" ht="15" customHeight="1" x14ac:dyDescent="0.2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 x14ac:dyDescent="0.2">
      <c r="A8" s="978">
        <v>1</v>
      </c>
      <c r="B8" s="1015" t="s">
        <v>317</v>
      </c>
      <c r="C8" s="991" t="s">
        <v>339</v>
      </c>
      <c r="D8" s="1017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 x14ac:dyDescent="0.25">
      <c r="A9" s="978"/>
      <c r="B9" s="1016"/>
      <c r="C9" s="992"/>
      <c r="D9" s="1017"/>
      <c r="E9" s="204"/>
      <c r="F9" s="443">
        <v>31</v>
      </c>
      <c r="G9" s="157" t="s">
        <v>315</v>
      </c>
      <c r="H9" s="866">
        <v>999999</v>
      </c>
      <c r="I9" s="450">
        <f>H9/IF(C8="B",0.5,1)</f>
        <v>999999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 x14ac:dyDescent="0.25">
      <c r="A10" s="978"/>
      <c r="B10" s="1016"/>
      <c r="C10" s="992"/>
      <c r="D10" s="1017"/>
      <c r="E10" s="204"/>
      <c r="F10" s="175">
        <v>32</v>
      </c>
      <c r="G10" s="202" t="s">
        <v>241</v>
      </c>
      <c r="H10" s="216"/>
      <c r="I10" s="309">
        <f>IF(I9=0,,H8/I9)</f>
        <v>1.8000018000017999E-3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 x14ac:dyDescent="0.2">
      <c r="A11" s="978"/>
      <c r="B11" s="1016"/>
      <c r="C11" s="992"/>
      <c r="D11" s="1017"/>
      <c r="E11" s="204"/>
      <c r="F11" s="443"/>
      <c r="G11" s="200" t="s">
        <v>311</v>
      </c>
      <c r="H11" s="176"/>
      <c r="I11" s="445"/>
      <c r="J11" s="318"/>
      <c r="K11" s="158"/>
      <c r="L11" s="199"/>
      <c r="M11" s="1003" t="s">
        <v>314</v>
      </c>
      <c r="N11" s="1004"/>
      <c r="O11" s="1004"/>
      <c r="P11" s="1004"/>
      <c r="Q11" s="1005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 x14ac:dyDescent="0.2">
      <c r="A12" s="978"/>
      <c r="B12" s="1016"/>
      <c r="C12" s="992"/>
      <c r="D12" s="1017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 x14ac:dyDescent="0.2">
      <c r="A13" s="978"/>
      <c r="B13" s="1016"/>
      <c r="C13" s="992"/>
      <c r="D13" s="1017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1" t="s">
        <v>313</v>
      </c>
      <c r="M13" s="1002"/>
      <c r="N13" s="253"/>
      <c r="O13" s="788">
        <v>1.68</v>
      </c>
      <c r="P13" s="158"/>
      <c r="Q13" s="1000" t="s">
        <v>312</v>
      </c>
      <c r="R13" s="969"/>
      <c r="S13" s="1014">
        <f>+C20</f>
        <v>1.0625</v>
      </c>
      <c r="T13" s="969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 x14ac:dyDescent="0.25">
      <c r="A14" s="978"/>
      <c r="B14" s="1016"/>
      <c r="C14" s="992"/>
      <c r="D14" s="1017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 x14ac:dyDescent="0.25">
      <c r="A15" s="978">
        <v>2</v>
      </c>
      <c r="B15" s="1015" t="s">
        <v>306</v>
      </c>
      <c r="C15" s="991" t="s">
        <v>305</v>
      </c>
      <c r="D15" s="1019"/>
      <c r="E15" s="204"/>
      <c r="F15" s="175">
        <v>36</v>
      </c>
      <c r="G15" s="202" t="s">
        <v>239</v>
      </c>
      <c r="H15" s="216"/>
      <c r="I15" s="309">
        <f>IF(I14=0,,H13*VLOOKUP(C28,$R$75:$T$83,2,FALSE)/I14)</f>
        <v>4.7718419571523104E-4</v>
      </c>
      <c r="J15" s="318"/>
      <c r="K15" s="158"/>
      <c r="L15" s="967" t="s">
        <v>309</v>
      </c>
      <c r="M15" s="968"/>
      <c r="N15" s="252"/>
      <c r="O15" s="789">
        <v>8.5000000000000006E-2</v>
      </c>
      <c r="P15" s="158"/>
      <c r="Q15" s="1000" t="s">
        <v>308</v>
      </c>
      <c r="R15" s="969"/>
      <c r="S15" s="788">
        <v>1.8480000000000001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 x14ac:dyDescent="0.2">
      <c r="A16" s="978"/>
      <c r="B16" s="1016"/>
      <c r="C16" s="992"/>
      <c r="D16" s="1019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789">
        <v>0.03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 x14ac:dyDescent="0.2">
      <c r="A17" s="978"/>
      <c r="B17" s="1016"/>
      <c r="C17" s="992"/>
      <c r="D17" s="1019"/>
      <c r="E17" s="204"/>
      <c r="F17" s="443">
        <v>37</v>
      </c>
      <c r="G17" s="204" t="s">
        <v>452</v>
      </c>
      <c r="H17" s="318"/>
      <c r="I17" s="451">
        <f>IF(OR(C28="HS",C28="HL"),T30,U52)</f>
        <v>249.23076923076923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06" t="s">
        <v>304</v>
      </c>
      <c r="R17" s="1007"/>
      <c r="S17" s="255">
        <f>+D23</f>
        <v>39.912052708217658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 x14ac:dyDescent="0.2">
      <c r="A18" s="978"/>
      <c r="B18" s="1016"/>
      <c r="C18" s="992"/>
      <c r="D18" s="1019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1" t="s">
        <v>303</v>
      </c>
      <c r="M18" s="1002"/>
      <c r="N18" s="252"/>
      <c r="O18" s="788">
        <f>SUM(O13:O16)</f>
        <v>1.7949999999999999</v>
      </c>
      <c r="P18" s="158"/>
      <c r="Q18" s="1000" t="s">
        <v>302</v>
      </c>
      <c r="R18" s="968"/>
      <c r="S18" s="969"/>
      <c r="T18" s="254">
        <f>144-S15</f>
        <v>142.15199999999999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 x14ac:dyDescent="0.25">
      <c r="A19" s="978"/>
      <c r="B19" s="1016"/>
      <c r="C19" s="1018"/>
      <c r="D19" s="1019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 x14ac:dyDescent="0.25">
      <c r="A20" s="794">
        <v>3</v>
      </c>
      <c r="B20" s="157" t="s">
        <v>298</v>
      </c>
      <c r="C20" s="277">
        <v>1.0625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4.8489197530864205E-2</v>
      </c>
      <c r="J20" s="318"/>
      <c r="K20" s="158"/>
      <c r="L20" s="915" t="s">
        <v>300</v>
      </c>
      <c r="M20" s="909"/>
      <c r="N20" s="913"/>
      <c r="O20" s="789">
        <v>0.01</v>
      </c>
      <c r="P20" s="158"/>
      <c r="Q20" s="1000" t="s">
        <v>299</v>
      </c>
      <c r="R20" s="969"/>
      <c r="S20" s="252">
        <f>IF(ISERROR(T18/O22),"",T18/O22)</f>
        <v>78.409222537852671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 x14ac:dyDescent="0.25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21" t="s">
        <v>691</v>
      </c>
      <c r="M21" s="1022"/>
      <c r="N21" s="1022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 x14ac:dyDescent="0.25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3.3260043923514715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9"/>
      <c r="N22" s="235"/>
      <c r="O22" s="250">
        <f>O18*(1+O20)</f>
        <v>1.8129499999999998</v>
      </c>
      <c r="P22" s="158"/>
      <c r="Q22" s="1000" t="s">
        <v>296</v>
      </c>
      <c r="R22" s="968"/>
      <c r="S22" s="968"/>
      <c r="T22" s="203">
        <f>IF(S20="",,S20 - 1)</f>
        <v>77.409222537852671</v>
      </c>
      <c r="U22" s="158"/>
      <c r="V22" s="198"/>
      <c r="W22" s="158"/>
      <c r="X22" s="158"/>
      <c r="Y22" s="158"/>
    </row>
    <row r="23" spans="1:29" ht="13.5" thickBot="1" x14ac:dyDescent="0.25">
      <c r="A23" s="304">
        <v>6</v>
      </c>
      <c r="B23" s="180" t="s">
        <v>291</v>
      </c>
      <c r="C23" s="179"/>
      <c r="D23" s="212">
        <f>(D22+D21)*12</f>
        <v>39.912052708217658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 x14ac:dyDescent="0.25">
      <c r="A24" s="987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0" t="s">
        <v>699</v>
      </c>
      <c r="M24" s="1031"/>
      <c r="N24" s="1031"/>
      <c r="O24" s="918">
        <f>IF(ISERROR(S17/T22),,S17/T22)</f>
        <v>0.5155981600086591</v>
      </c>
      <c r="P24" s="243" t="s">
        <v>22</v>
      </c>
      <c r="Q24" s="1023" t="s">
        <v>692</v>
      </c>
      <c r="R24" s="1023"/>
      <c r="S24" s="1023"/>
      <c r="T24" s="1023"/>
      <c r="U24" s="1023"/>
      <c r="V24" s="198"/>
      <c r="W24" s="158"/>
      <c r="X24" s="158"/>
      <c r="Y24" s="158"/>
    </row>
    <row r="25" spans="1:29" s="237" customFormat="1" ht="13.5" thickBot="1" x14ac:dyDescent="0.25">
      <c r="A25" s="987"/>
      <c r="B25" s="985" t="s">
        <v>22</v>
      </c>
      <c r="C25" s="985"/>
      <c r="D25" s="986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 x14ac:dyDescent="0.2">
      <c r="A26" s="987"/>
      <c r="B26" s="985"/>
      <c r="C26" s="985"/>
      <c r="D26" s="986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 x14ac:dyDescent="0.2">
      <c r="A27" s="233"/>
      <c r="B27" s="232" t="s">
        <v>286</v>
      </c>
      <c r="C27" s="231"/>
      <c r="D27" s="230"/>
      <c r="E27" s="157"/>
      <c r="F27" s="307">
        <v>43</v>
      </c>
      <c r="G27" s="979"/>
      <c r="H27" s="980"/>
      <c r="I27" s="981"/>
      <c r="J27" s="158"/>
      <c r="K27" s="158"/>
      <c r="L27" s="1027" t="s">
        <v>289</v>
      </c>
      <c r="M27" s="1028"/>
      <c r="N27" s="1028"/>
      <c r="O27" s="1028"/>
      <c r="P27" s="1029"/>
      <c r="Q27" s="1000" t="s">
        <v>280</v>
      </c>
      <c r="R27" s="968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 x14ac:dyDescent="0.2">
      <c r="A28" s="987">
        <v>8</v>
      </c>
      <c r="B28" s="989" t="s">
        <v>676</v>
      </c>
      <c r="C28" s="991" t="s">
        <v>323</v>
      </c>
      <c r="D28" s="994"/>
      <c r="E28" s="157"/>
      <c r="F28" s="307"/>
      <c r="G28" s="982"/>
      <c r="H28" s="983"/>
      <c r="I28" s="984"/>
      <c r="J28" s="158"/>
      <c r="K28" s="158"/>
      <c r="L28" s="236"/>
      <c r="M28" s="229"/>
      <c r="N28" s="229"/>
      <c r="O28" s="229"/>
      <c r="P28" s="228"/>
      <c r="Q28" s="1032" t="s">
        <v>288</v>
      </c>
      <c r="R28" s="1033"/>
      <c r="S28" s="1034"/>
      <c r="T28" s="934">
        <v>13</v>
      </c>
      <c r="U28" s="157" t="s">
        <v>698</v>
      </c>
      <c r="V28" s="198"/>
      <c r="W28" s="158"/>
      <c r="X28" s="158"/>
      <c r="Y28" s="158"/>
    </row>
    <row r="29" spans="1:29" ht="15.75" customHeight="1" x14ac:dyDescent="0.2">
      <c r="A29" s="987"/>
      <c r="B29" s="989"/>
      <c r="C29" s="992"/>
      <c r="D29" s="994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276.92307692307691</v>
      </c>
      <c r="U29" s="318"/>
      <c r="V29" s="344"/>
      <c r="W29" s="318"/>
      <c r="X29" s="318"/>
      <c r="Y29" s="223"/>
    </row>
    <row r="30" spans="1:29" ht="15.75" customHeight="1" thickBot="1" x14ac:dyDescent="0.25">
      <c r="A30" s="987"/>
      <c r="B30" s="989"/>
      <c r="C30" s="992"/>
      <c r="D30" s="994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1038" t="s">
        <v>709</v>
      </c>
      <c r="N30" s="1038"/>
      <c r="O30" s="920"/>
      <c r="P30" s="158"/>
      <c r="Q30" s="931" t="s">
        <v>287</v>
      </c>
      <c r="R30" s="932"/>
      <c r="S30" s="933"/>
      <c r="T30" s="929">
        <f>IF(ISERROR(T29*0.9),"",T29*0.9)</f>
        <v>249.23076923076923</v>
      </c>
      <c r="U30" s="930" t="s">
        <v>707</v>
      </c>
      <c r="V30" s="198"/>
      <c r="W30" s="158"/>
      <c r="X30" s="318"/>
      <c r="Y30" s="223"/>
    </row>
    <row r="31" spans="1:29" ht="15.75" customHeight="1" thickBot="1" x14ac:dyDescent="0.25">
      <c r="A31" s="987"/>
      <c r="B31" s="989"/>
      <c r="C31" s="992"/>
      <c r="D31" s="994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 x14ac:dyDescent="0.2">
      <c r="A32" s="987"/>
      <c r="B32" s="989"/>
      <c r="C32" s="992"/>
      <c r="D32" s="994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1">
        <f>O24-O30</f>
        <v>0.5155981600086591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 x14ac:dyDescent="0.25">
      <c r="A33" s="987"/>
      <c r="B33" s="989"/>
      <c r="C33" s="992"/>
      <c r="D33" s="994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 x14ac:dyDescent="0.25">
      <c r="A34" s="987"/>
      <c r="B34" s="989"/>
      <c r="C34" s="992"/>
      <c r="D34" s="994"/>
      <c r="E34" s="157"/>
      <c r="F34" s="307">
        <v>47</v>
      </c>
      <c r="G34" s="1035" t="s">
        <v>685</v>
      </c>
      <c r="H34" s="1036"/>
      <c r="I34" s="1037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 x14ac:dyDescent="0.25">
      <c r="A35" s="987"/>
      <c r="B35" s="989"/>
      <c r="C35" s="992"/>
      <c r="D35" s="994"/>
      <c r="E35" s="157"/>
      <c r="F35" s="307"/>
      <c r="G35" s="334"/>
      <c r="H35" s="335"/>
      <c r="I35" s="340"/>
      <c r="J35" s="158"/>
      <c r="K35" s="158"/>
      <c r="L35" s="1042" t="s">
        <v>683</v>
      </c>
      <c r="M35" s="1043"/>
      <c r="N35" s="1043"/>
      <c r="O35" s="966"/>
      <c r="P35" s="158"/>
      <c r="Q35" s="967" t="s">
        <v>280</v>
      </c>
      <c r="R35" s="969"/>
      <c r="S35" s="215">
        <f>+T27</f>
        <v>3600</v>
      </c>
      <c r="T35" s="922"/>
      <c r="U35" s="922"/>
      <c r="V35" s="923"/>
      <c r="W35" s="318"/>
      <c r="X35" s="318"/>
      <c r="Y35" s="158"/>
    </row>
    <row r="36" spans="1:25" ht="15.75" customHeight="1" thickBot="1" x14ac:dyDescent="0.25">
      <c r="A36" s="988"/>
      <c r="B36" s="990"/>
      <c r="C36" s="993"/>
      <c r="D36" s="995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1000" t="s">
        <v>279</v>
      </c>
      <c r="R36" s="968"/>
      <c r="S36" s="969"/>
      <c r="T36" s="924">
        <v>4.5</v>
      </c>
      <c r="U36" s="157" t="s">
        <v>700</v>
      </c>
      <c r="V36" s="198"/>
      <c r="W36" s="158"/>
      <c r="X36" s="158"/>
      <c r="Y36" s="158"/>
    </row>
    <row r="37" spans="1:25" ht="14.25" customHeight="1" thickTop="1" thickBot="1" x14ac:dyDescent="0.25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1046" t="s">
        <v>706</v>
      </c>
      <c r="M37" s="1020" t="s">
        <v>704</v>
      </c>
      <c r="N37" s="1020"/>
      <c r="O37" s="259"/>
      <c r="P37" s="158"/>
      <c r="Q37" s="320" t="s">
        <v>278</v>
      </c>
      <c r="R37" s="321"/>
      <c r="S37" s="319"/>
      <c r="T37" s="215">
        <f>S35/T36</f>
        <v>800</v>
      </c>
      <c r="U37" s="158"/>
      <c r="V37" s="198"/>
      <c r="W37" s="158"/>
      <c r="X37" s="158"/>
      <c r="Y37" s="158"/>
    </row>
    <row r="38" spans="1:25" ht="13.5" thickBot="1" x14ac:dyDescent="0.25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1047"/>
      <c r="M38" s="1020" t="s">
        <v>705</v>
      </c>
      <c r="N38" s="1020"/>
      <c r="O38" s="928" t="e">
        <f>3600/O37*0.8</f>
        <v>#DIV/0!</v>
      </c>
      <c r="P38" s="318"/>
      <c r="Q38" s="926" t="s">
        <v>703</v>
      </c>
      <c r="R38" s="927"/>
      <c r="S38" s="787">
        <v>0.9</v>
      </c>
      <c r="T38" s="925">
        <f>T37*0.9</f>
        <v>720</v>
      </c>
      <c r="U38" s="214"/>
      <c r="V38" s="344"/>
      <c r="W38" s="318"/>
      <c r="X38" s="158"/>
      <c r="Y38" s="158"/>
    </row>
    <row r="39" spans="1:25" ht="13.5" thickTop="1" x14ac:dyDescent="0.2">
      <c r="A39" s="304">
        <v>10</v>
      </c>
      <c r="B39" s="180" t="s">
        <v>275</v>
      </c>
      <c r="C39" s="179" t="s">
        <v>22</v>
      </c>
      <c r="D39" s="189">
        <f>+O15</f>
        <v>8.5000000000000006E-2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1044" t="s">
        <v>701</v>
      </c>
      <c r="T39" s="1045"/>
      <c r="U39" s="1045"/>
      <c r="V39" s="344"/>
      <c r="W39" s="318"/>
      <c r="X39" s="158"/>
      <c r="Y39" s="158"/>
    </row>
    <row r="40" spans="1:25" ht="13.5" thickBot="1" x14ac:dyDescent="0.25">
      <c r="A40" s="304">
        <v>11</v>
      </c>
      <c r="B40" s="180" t="s">
        <v>273</v>
      </c>
      <c r="C40" s="179"/>
      <c r="D40" s="189">
        <f>+O16</f>
        <v>0.03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 x14ac:dyDescent="0.25">
      <c r="A41" s="175">
        <v>12</v>
      </c>
      <c r="B41" s="202" t="s">
        <v>272</v>
      </c>
      <c r="C41" s="202"/>
      <c r="D41" s="217">
        <f>SUM(D39:D40)+C38</f>
        <v>1.5529999999999999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 x14ac:dyDescent="0.2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48" t="s">
        <v>274</v>
      </c>
      <c r="M42" s="1049"/>
      <c r="N42" s="1049"/>
      <c r="O42" s="1049"/>
      <c r="P42" s="1050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 x14ac:dyDescent="0.25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 x14ac:dyDescent="0.25">
      <c r="A44" s="304">
        <v>14</v>
      </c>
      <c r="B44" s="180" t="s">
        <v>264</v>
      </c>
      <c r="C44" s="179"/>
      <c r="D44" s="286">
        <f>IF(ISERROR(VLOOKUP(C28,L83:M89,2,FALSE)),,VLOOKUP(C28,L83:M89,2,FALSE))</f>
        <v>0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68"/>
      <c r="N44" s="969"/>
      <c r="O44" s="284">
        <v>6</v>
      </c>
      <c r="P44" s="214"/>
      <c r="Q44" s="1000" t="s">
        <v>269</v>
      </c>
      <c r="R44" s="969"/>
      <c r="S44" s="215">
        <f>T22*O44</f>
        <v>464.45533522711605</v>
      </c>
      <c r="T44" s="318"/>
      <c r="U44" s="214"/>
      <c r="V44" s="344"/>
      <c r="W44" s="318"/>
      <c r="X44" s="158"/>
      <c r="Y44" s="158"/>
    </row>
    <row r="45" spans="1:25" ht="13.5" thickTop="1" x14ac:dyDescent="0.2">
      <c r="A45" s="304">
        <v>15</v>
      </c>
      <c r="B45" s="180" t="s">
        <v>262</v>
      </c>
      <c r="C45" s="179"/>
      <c r="D45" s="212">
        <f>+S15</f>
        <v>1.8480000000000001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 x14ac:dyDescent="0.2">
      <c r="A46" s="304">
        <v>16</v>
      </c>
      <c r="B46" s="180" t="s">
        <v>260</v>
      </c>
      <c r="C46" s="179"/>
      <c r="D46" s="208">
        <f>+S20</f>
        <v>78.409222537852671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68"/>
      <c r="N46" s="968"/>
      <c r="O46" s="968"/>
      <c r="P46" s="968"/>
      <c r="Q46" s="968"/>
      <c r="R46" s="969"/>
      <c r="S46" s="158"/>
      <c r="T46" s="158"/>
      <c r="U46" s="213">
        <f>T38 * 8</f>
        <v>5760</v>
      </c>
      <c r="V46" s="198"/>
      <c r="W46" s="158"/>
      <c r="X46" s="158"/>
      <c r="Y46" s="158"/>
    </row>
    <row r="47" spans="1:25" s="6" customFormat="1" x14ac:dyDescent="0.2">
      <c r="A47" s="304">
        <v>17</v>
      </c>
      <c r="B47" s="180" t="s">
        <v>258</v>
      </c>
      <c r="C47" s="179"/>
      <c r="D47" s="211">
        <f>+T22</f>
        <v>77.409222537852671</v>
      </c>
      <c r="E47" s="157"/>
      <c r="F47" s="443"/>
      <c r="G47" s="337"/>
      <c r="H47" s="338"/>
      <c r="I47" s="341"/>
      <c r="K47" s="158"/>
      <c r="L47" s="967" t="s">
        <v>263</v>
      </c>
      <c r="M47" s="968"/>
      <c r="N47" s="968"/>
      <c r="O47" s="968"/>
      <c r="P47" s="968"/>
      <c r="Q47" s="968"/>
      <c r="R47" s="969"/>
      <c r="S47" s="158"/>
      <c r="T47" s="158"/>
      <c r="U47" s="210">
        <f>IF(ISERROR(U46/S44),"",U46/S44)-1</f>
        <v>11.401623069274018</v>
      </c>
      <c r="V47" s="198"/>
      <c r="W47" s="158"/>
      <c r="X47" s="158"/>
      <c r="Y47" s="158"/>
    </row>
    <row r="48" spans="1:25" s="6" customFormat="1" x14ac:dyDescent="0.2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155.02028836592524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68"/>
      <c r="N48" s="968"/>
      <c r="O48" s="968"/>
      <c r="P48" s="968"/>
      <c r="Q48" s="968"/>
      <c r="R48" s="969"/>
      <c r="S48" s="158"/>
      <c r="T48" s="158"/>
      <c r="U48" s="210">
        <f>U47*15</f>
        <v>171.02434603911027</v>
      </c>
      <c r="V48" s="198"/>
      <c r="W48" s="158"/>
      <c r="X48" s="158"/>
      <c r="Y48" s="158"/>
    </row>
    <row r="49" spans="1:25" s="6" customFormat="1" ht="13.5" thickBot="1" x14ac:dyDescent="0.25">
      <c r="A49" s="205">
        <v>19</v>
      </c>
      <c r="B49" s="180" t="s">
        <v>252</v>
      </c>
      <c r="C49" s="179"/>
      <c r="D49" s="178">
        <f>+V54</f>
        <v>0.5155981600086591</v>
      </c>
      <c r="E49" s="157"/>
      <c r="F49" s="443">
        <v>57</v>
      </c>
      <c r="G49" s="171" t="s">
        <v>254</v>
      </c>
      <c r="H49" s="281"/>
      <c r="I49" s="207"/>
      <c r="K49" s="158"/>
      <c r="L49" s="1039" t="s">
        <v>686</v>
      </c>
      <c r="M49" s="1040"/>
      <c r="N49" s="1040"/>
      <c r="O49" s="1040"/>
      <c r="P49" s="1040"/>
      <c r="Q49" s="1040"/>
      <c r="R49" s="1041"/>
      <c r="S49" s="158"/>
      <c r="T49" s="158"/>
      <c r="U49" s="210">
        <f>U46/480</f>
        <v>12</v>
      </c>
      <c r="V49" s="198"/>
      <c r="W49" s="158"/>
      <c r="X49" s="158"/>
      <c r="Y49" s="158"/>
    </row>
    <row r="50" spans="1:25" s="6" customFormat="1" ht="13.5" thickBot="1" x14ac:dyDescent="0.25">
      <c r="A50" s="175">
        <v>20</v>
      </c>
      <c r="B50" s="202" t="s">
        <v>250</v>
      </c>
      <c r="C50" s="173"/>
      <c r="D50" s="172">
        <f>D49*C43</f>
        <v>1.0827561360181841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1" t="s">
        <v>687</v>
      </c>
      <c r="M50" s="1002"/>
      <c r="N50" s="1002"/>
      <c r="O50" s="1002"/>
      <c r="P50" s="1002"/>
      <c r="Q50" s="1002"/>
      <c r="R50" s="1002"/>
      <c r="S50" s="969"/>
      <c r="T50" s="158"/>
      <c r="U50" s="210">
        <f>480 - U48</f>
        <v>308.97565396088976</v>
      </c>
      <c r="V50" s="198"/>
      <c r="W50" s="158"/>
      <c r="X50" s="158"/>
      <c r="Y50" s="158"/>
    </row>
    <row r="51" spans="1:25" s="6" customFormat="1" ht="14.25" thickTop="1" thickBot="1" x14ac:dyDescent="0.25">
      <c r="A51" s="795"/>
      <c r="B51" s="200" t="s">
        <v>237</v>
      </c>
      <c r="C51" s="168"/>
      <c r="D51" s="793"/>
      <c r="E51" s="157"/>
      <c r="F51" s="1011" t="s">
        <v>245</v>
      </c>
      <c r="G51" s="1012"/>
      <c r="H51" s="1012"/>
      <c r="I51" s="1013"/>
      <c r="K51" s="158"/>
      <c r="L51" s="967" t="s">
        <v>253</v>
      </c>
      <c r="M51" s="968"/>
      <c r="N51" s="968"/>
      <c r="O51" s="968"/>
      <c r="P51" s="968"/>
      <c r="Q51" s="968"/>
      <c r="R51" s="968"/>
      <c r="S51" s="969"/>
      <c r="T51" s="158"/>
      <c r="U51" s="206">
        <f>U50*U49</f>
        <v>3707.7078475306771</v>
      </c>
      <c r="V51" s="198"/>
      <c r="W51" s="158"/>
      <c r="X51" s="158"/>
      <c r="Y51" s="158"/>
    </row>
    <row r="52" spans="1:25" ht="13.5" thickBot="1" x14ac:dyDescent="0.25">
      <c r="A52" s="795">
        <v>21</v>
      </c>
      <c r="B52" s="157" t="s">
        <v>246</v>
      </c>
      <c r="C52" s="276">
        <v>0.55000000000000004</v>
      </c>
      <c r="D52" s="793"/>
      <c r="E52" s="157"/>
      <c r="F52" s="1024"/>
      <c r="G52" s="1025"/>
      <c r="H52" s="1025"/>
      <c r="I52" s="1026"/>
      <c r="K52" s="158"/>
      <c r="L52" s="967" t="s">
        <v>688</v>
      </c>
      <c r="M52" s="968"/>
      <c r="N52" s="968"/>
      <c r="O52" s="968"/>
      <c r="P52" s="968"/>
      <c r="Q52" s="968"/>
      <c r="R52" s="968"/>
      <c r="S52" s="969"/>
      <c r="T52" s="158"/>
      <c r="U52" s="203">
        <f>IF(ISERROR(U51/8),,U51/8)</f>
        <v>463.46348094133464</v>
      </c>
      <c r="V52" s="198"/>
      <c r="W52" s="158"/>
      <c r="X52" s="158"/>
      <c r="Y52" s="158"/>
    </row>
    <row r="53" spans="1:25" ht="13.5" customHeight="1" thickBot="1" x14ac:dyDescent="0.25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0.88425084441485036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 x14ac:dyDescent="0.25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1.8000018000017999E-3</v>
      </c>
      <c r="K54" s="158"/>
      <c r="L54" s="962" t="s">
        <v>248</v>
      </c>
      <c r="M54" s="963"/>
      <c r="N54" s="963"/>
      <c r="O54" s="964"/>
      <c r="P54" s="971">
        <f>U52</f>
        <v>463.46348094133464</v>
      </c>
      <c r="Q54" s="972"/>
      <c r="R54" s="970" t="s">
        <v>702</v>
      </c>
      <c r="S54" s="323" t="s">
        <v>247</v>
      </c>
      <c r="T54" s="324"/>
      <c r="U54" s="324"/>
      <c r="V54" s="347">
        <f>O24</f>
        <v>0.5155981600086591</v>
      </c>
      <c r="W54" s="158"/>
      <c r="X54" s="218"/>
      <c r="Y54" s="158"/>
    </row>
    <row r="55" spans="1:25" ht="13.5" thickBot="1" x14ac:dyDescent="0.25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>
        <f>I15</f>
        <v>4.7718419571523104E-4</v>
      </c>
      <c r="L55" s="199"/>
      <c r="M55" s="158"/>
      <c r="N55" s="158"/>
      <c r="O55" s="158"/>
      <c r="P55" s="158"/>
      <c r="Q55" s="158"/>
      <c r="R55" s="970"/>
      <c r="S55" s="158"/>
      <c r="T55" s="158"/>
      <c r="U55" s="158"/>
      <c r="V55" s="198"/>
      <c r="W55" s="158"/>
      <c r="X55" s="158"/>
      <c r="Y55" s="158"/>
    </row>
    <row r="56" spans="1:25" ht="13.5" thickBot="1" x14ac:dyDescent="0.25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4.8489197530864205E-2</v>
      </c>
      <c r="L56" s="962" t="s">
        <v>244</v>
      </c>
      <c r="M56" s="963"/>
      <c r="N56" s="963"/>
      <c r="O56" s="964"/>
      <c r="P56" s="965">
        <f>T30</f>
        <v>249.23076923076923</v>
      </c>
      <c r="Q56" s="96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 x14ac:dyDescent="0.2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 x14ac:dyDescent="0.25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 x14ac:dyDescent="0.2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75" t="s">
        <v>349</v>
      </c>
      <c r="M59" s="977"/>
      <c r="N59"/>
      <c r="O59" s="975" t="s">
        <v>351</v>
      </c>
      <c r="P59" s="977"/>
      <c r="Q59"/>
      <c r="R59" s="975" t="s">
        <v>328</v>
      </c>
      <c r="S59" s="976"/>
      <c r="T59" s="976"/>
      <c r="U59" s="977"/>
    </row>
    <row r="60" spans="1:25" ht="12.75" customHeight="1" x14ac:dyDescent="0.2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 x14ac:dyDescent="0.2">
      <c r="A61" s="304">
        <v>27</v>
      </c>
      <c r="B61" s="180" t="s">
        <v>230</v>
      </c>
      <c r="C61" s="179"/>
      <c r="D61" s="178">
        <f>IF(ISNUMBER(C55),"",IF(ISBLANK(C60),"",C60*D49))</f>
        <v>0.36091871200606135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 x14ac:dyDescent="0.25">
      <c r="A62" s="175">
        <v>28</v>
      </c>
      <c r="B62" s="174" t="s">
        <v>229</v>
      </c>
      <c r="C62" s="173"/>
      <c r="D62" s="172">
        <f>IF(ISNUMBER(C55),,IF(ISBLANK(C60),,D61*C52))</f>
        <v>0.19850529160333374</v>
      </c>
      <c r="E62" s="146"/>
      <c r="F62" s="304">
        <v>68</v>
      </c>
      <c r="G62" s="180" t="s">
        <v>231</v>
      </c>
      <c r="H62" s="182"/>
      <c r="I62" s="181">
        <f>SUM(I53:I61)</f>
        <v>0.95233590284023151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 x14ac:dyDescent="0.2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>
        <f>+H63*SUM(I55:I57)</f>
        <v>2.2217958964297731E-2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 x14ac:dyDescent="0.25">
      <c r="A64" s="165">
        <v>29</v>
      </c>
      <c r="B64" s="164" t="s">
        <v>228</v>
      </c>
      <c r="C64" s="163"/>
      <c r="D64" s="162">
        <f>D50-(D58+D62)</f>
        <v>0.88425084441485036</v>
      </c>
      <c r="E64" s="146"/>
      <c r="F64" s="165">
        <v>70</v>
      </c>
      <c r="G64" s="167" t="s">
        <v>352</v>
      </c>
      <c r="H64" s="166"/>
      <c r="I64" s="162">
        <f>+I63+I62</f>
        <v>0.97455386180452919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 x14ac:dyDescent="0.2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 x14ac:dyDescent="0.2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 x14ac:dyDescent="0.2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 x14ac:dyDescent="0.25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 x14ac:dyDescent="0.2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 x14ac:dyDescent="0.2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 x14ac:dyDescent="0.2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 x14ac:dyDescent="0.25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 x14ac:dyDescent="0.2">
      <c r="E73" s="158"/>
      <c r="L73" s="973" t="s">
        <v>335</v>
      </c>
      <c r="M73" s="974"/>
      <c r="N73" s="150"/>
      <c r="O73" s="973" t="s">
        <v>334</v>
      </c>
      <c r="P73" s="974"/>
      <c r="R73" s="975" t="s">
        <v>333</v>
      </c>
      <c r="S73" s="976"/>
      <c r="T73" s="977"/>
      <c r="V73" s="158"/>
      <c r="W73" s="158"/>
      <c r="X73" s="158"/>
      <c r="Y73" s="158"/>
    </row>
    <row r="74" spans="1:25" ht="25.5" x14ac:dyDescent="0.2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 x14ac:dyDescent="0.2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 x14ac:dyDescent="0.2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 x14ac:dyDescent="0.2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 x14ac:dyDescent="0.2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 x14ac:dyDescent="0.2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 x14ac:dyDescent="0.2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 x14ac:dyDescent="0.25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 x14ac:dyDescent="0.3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 x14ac:dyDescent="0.3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 x14ac:dyDescent="0.2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 x14ac:dyDescent="0.2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 x14ac:dyDescent="0.2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 x14ac:dyDescent="0.2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 x14ac:dyDescent="0.2">
      <c r="L88" s="893" t="s">
        <v>284</v>
      </c>
      <c r="M88" s="894">
        <v>0.02</v>
      </c>
      <c r="N88" s="150"/>
      <c r="O88" s="150"/>
      <c r="P88" s="150"/>
    </row>
    <row r="89" spans="12:23" x14ac:dyDescent="0.2">
      <c r="L89" s="893" t="s">
        <v>324</v>
      </c>
      <c r="M89" s="895">
        <v>0.01</v>
      </c>
      <c r="N89" s="150"/>
      <c r="O89" s="150"/>
      <c r="P89" s="150"/>
    </row>
    <row r="90" spans="12:23" x14ac:dyDescent="0.2">
      <c r="L90" s="893" t="s">
        <v>323</v>
      </c>
      <c r="M90" s="895">
        <v>0.01</v>
      </c>
      <c r="N90" s="150"/>
      <c r="O90" s="150"/>
      <c r="P90" s="150"/>
    </row>
    <row r="91" spans="12:23" x14ac:dyDescent="0.2">
      <c r="L91" s="893" t="s">
        <v>657</v>
      </c>
      <c r="M91" s="895">
        <v>0.01</v>
      </c>
      <c r="N91" s="150"/>
      <c r="O91" s="150"/>
      <c r="P91" s="150"/>
    </row>
    <row r="92" spans="12:23" ht="13.5" thickBot="1" x14ac:dyDescent="0.25">
      <c r="L92" s="896" t="s">
        <v>658</v>
      </c>
      <c r="M92" s="897">
        <v>0.01</v>
      </c>
      <c r="N92" s="150"/>
      <c r="O92" s="150"/>
      <c r="P92" s="150"/>
    </row>
  </sheetData>
  <mergeCells count="68"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  <mergeCell ref="L42:P42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A15:A19"/>
    <mergeCell ref="G27:I28"/>
    <mergeCell ref="B25:D26"/>
    <mergeCell ref="A24:A26"/>
    <mergeCell ref="A28:A36"/>
    <mergeCell ref="B28:B36"/>
    <mergeCell ref="C28:C36"/>
    <mergeCell ref="D28:D36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R54:R55"/>
    <mergeCell ref="P54:Q5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443"/>
      <c r="G8" s="200" t="s">
        <v>311</v>
      </c>
      <c r="H8" s="176"/>
      <c r="I8" s="445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>
        <v>7.5</v>
      </c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/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>
        <f>T27</f>
        <v>432</v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443"/>
      <c r="G8" s="200" t="s">
        <v>311</v>
      </c>
      <c r="H8" s="176"/>
      <c r="I8" s="445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 x14ac:dyDescent="0.2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75" t="s">
        <v>329</v>
      </c>
      <c r="M76" s="977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 x14ac:dyDescent="0.2"/>
  <cols>
    <col min="1" max="1" width="1.7109375" customWidth="1"/>
    <col min="2" max="2" width="8" customWidth="1"/>
    <col min="5" max="5" width="8.42578125" customWidth="1"/>
  </cols>
  <sheetData>
    <row r="1" spans="1:12" ht="15.75" x14ac:dyDescent="0.2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 x14ac:dyDescent="0.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42660</v>
      </c>
      <c r="L4" s="14"/>
    </row>
    <row r="5" spans="1:12" x14ac:dyDescent="0.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 x14ac:dyDescent="0.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 x14ac:dyDescent="0.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 x14ac:dyDescent="0.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 x14ac:dyDescent="0.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 x14ac:dyDescent="0.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 x14ac:dyDescent="0.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 x14ac:dyDescent="0.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 x14ac:dyDescent="0.2">
      <c r="F16" s="28"/>
    </row>
    <row r="18" spans="1:19" x14ac:dyDescent="0.2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 x14ac:dyDescent="0.2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 x14ac:dyDescent="0.2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 x14ac:dyDescent="0.2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 x14ac:dyDescent="0.2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 x14ac:dyDescent="0.2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 x14ac:dyDescent="0.2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 x14ac:dyDescent="0.2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 x14ac:dyDescent="0.2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 x14ac:dyDescent="0.2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 x14ac:dyDescent="0.2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 x14ac:dyDescent="0.2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 x14ac:dyDescent="0.2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 x14ac:dyDescent="0.2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 x14ac:dyDescent="0.2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 x14ac:dyDescent="0.2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 x14ac:dyDescent="0.2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 x14ac:dyDescent="0.2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 x14ac:dyDescent="0.2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 x14ac:dyDescent="0.2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 x14ac:dyDescent="0.2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 x14ac:dyDescent="0.2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 x14ac:dyDescent="0.2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 x14ac:dyDescent="0.2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 x14ac:dyDescent="0.2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 x14ac:dyDescent="0.2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 x14ac:dyDescent="0.2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 x14ac:dyDescent="0.2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 x14ac:dyDescent="0.2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 x14ac:dyDescent="0.2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 x14ac:dyDescent="0.2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 x14ac:dyDescent="0.2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 x14ac:dyDescent="0.2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 x14ac:dyDescent="0.2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x14ac:dyDescent="0.2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x14ac:dyDescent="0.2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 x14ac:dyDescent="0.2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x14ac:dyDescent="0.2">
      <c r="A60" s="14"/>
      <c r="B60" s="66"/>
      <c r="C60" s="67"/>
      <c r="D60" s="68" t="s">
        <v>101</v>
      </c>
      <c r="E60" s="68"/>
      <c r="F60" s="69">
        <f ca="1">IRR(OFFSET(G76,0,0,1,(2+H12)))</f>
        <v>-0.38762756457851444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x14ac:dyDescent="0.2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x14ac:dyDescent="0.2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x14ac:dyDescent="0.2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x14ac:dyDescent="0.2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x14ac:dyDescent="0.2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x14ac:dyDescent="0.2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x14ac:dyDescent="0.2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x14ac:dyDescent="0.2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 x14ac:dyDescent="0.2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 x14ac:dyDescent="0.2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x14ac:dyDescent="0.2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 x14ac:dyDescent="0.2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 x14ac:dyDescent="0.2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 x14ac:dyDescent="0.2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 x14ac:dyDescent="0.2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x14ac:dyDescent="0.2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 x14ac:dyDescent="0.2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x14ac:dyDescent="0.2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x14ac:dyDescent="0.2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x14ac:dyDescent="0.2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 x14ac:dyDescent="0.2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 x14ac:dyDescent="0.2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 x14ac:dyDescent="0.2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 x14ac:dyDescent="0.2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 x14ac:dyDescent="0.2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 x14ac:dyDescent="0.2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x14ac:dyDescent="0.2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 x14ac:dyDescent="0.2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 x14ac:dyDescent="0.2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 x14ac:dyDescent="0.2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 x14ac:dyDescent="0.2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 x14ac:dyDescent="0.2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 x14ac:dyDescent="0.2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 x14ac:dyDescent="0.2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 x14ac:dyDescent="0.2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 x14ac:dyDescent="0.2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 x14ac:dyDescent="0.2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x14ac:dyDescent="0.2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 x14ac:dyDescent="0.2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x14ac:dyDescent="0.2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x14ac:dyDescent="0.2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x14ac:dyDescent="0.2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x14ac:dyDescent="0.2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x14ac:dyDescent="0.2">
      <c r="A110" s="14"/>
      <c r="B110" s="16" t="str">
        <f>K5&amp;" "</f>
        <v xml:space="preserve">abc </v>
      </c>
      <c r="C110" s="85">
        <f ca="1">K4</f>
        <v>42660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 x14ac:dyDescent="0.2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x14ac:dyDescent="0.2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 x14ac:dyDescent="0.2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 x14ac:dyDescent="0.2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 x14ac:dyDescent="0.2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 x14ac:dyDescent="0.2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 x14ac:dyDescent="0.2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 x14ac:dyDescent="0.2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 x14ac:dyDescent="0.2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 x14ac:dyDescent="0.2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 x14ac:dyDescent="0.2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 x14ac:dyDescent="0.2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 x14ac:dyDescent="0.2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 x14ac:dyDescent="0.2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 x14ac:dyDescent="0.2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 x14ac:dyDescent="0.2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 x14ac:dyDescent="0.2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 x14ac:dyDescent="0.2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x14ac:dyDescent="0.2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 x14ac:dyDescent="0.2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 x14ac:dyDescent="0.2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 x14ac:dyDescent="0.2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 x14ac:dyDescent="0.2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 x14ac:dyDescent="0.2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 x14ac:dyDescent="0.2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 x14ac:dyDescent="0.2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 x14ac:dyDescent="0.2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 x14ac:dyDescent="0.2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 x14ac:dyDescent="0.2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 x14ac:dyDescent="0.2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 x14ac:dyDescent="0.2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 x14ac:dyDescent="0.2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 x14ac:dyDescent="0.2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 x14ac:dyDescent="0.2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 x14ac:dyDescent="0.2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 x14ac:dyDescent="0.2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 x14ac:dyDescent="0.2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 x14ac:dyDescent="0.2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 x14ac:dyDescent="0.2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 x14ac:dyDescent="0.2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 x14ac:dyDescent="0.2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 x14ac:dyDescent="0.2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 x14ac:dyDescent="0.2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 x14ac:dyDescent="0.2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 x14ac:dyDescent="0.2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 x14ac:dyDescent="0.2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 x14ac:dyDescent="0.2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 x14ac:dyDescent="0.2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 x14ac:dyDescent="0.2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 x14ac:dyDescent="0.2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 x14ac:dyDescent="0.2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 x14ac:dyDescent="0.2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 x14ac:dyDescent="0.2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 x14ac:dyDescent="0.2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 x14ac:dyDescent="0.2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 x14ac:dyDescent="0.2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 x14ac:dyDescent="0.2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 x14ac:dyDescent="0.2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 x14ac:dyDescent="0.2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 x14ac:dyDescent="0.2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 x14ac:dyDescent="0.2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 x14ac:dyDescent="0.2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 x14ac:dyDescent="0.2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 x14ac:dyDescent="0.2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 x14ac:dyDescent="0.2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 x14ac:dyDescent="0.2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 x14ac:dyDescent="0.2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 x14ac:dyDescent="0.2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 x14ac:dyDescent="0.2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 x14ac:dyDescent="0.2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 x14ac:dyDescent="0.2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 x14ac:dyDescent="0.2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 x14ac:dyDescent="0.2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 x14ac:dyDescent="0.2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 x14ac:dyDescent="0.2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 x14ac:dyDescent="0.2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 x14ac:dyDescent="0.2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 x14ac:dyDescent="0.2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 x14ac:dyDescent="0.2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 x14ac:dyDescent="0.2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 x14ac:dyDescent="0.2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 x14ac:dyDescent="0.2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 x14ac:dyDescent="0.2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 x14ac:dyDescent="0.2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 x14ac:dyDescent="0.2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 x14ac:dyDescent="0.2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 x14ac:dyDescent="0.2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 x14ac:dyDescent="0.2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 x14ac:dyDescent="0.2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 x14ac:dyDescent="0.2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 x14ac:dyDescent="0.2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 x14ac:dyDescent="0.2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 x14ac:dyDescent="0.2"/>
  <cols>
    <col min="1" max="1" width="26.28515625" customWidth="1"/>
    <col min="2" max="11" width="12.28515625" customWidth="1"/>
  </cols>
  <sheetData>
    <row r="1" spans="1:16" ht="15" x14ac:dyDescent="0.2">
      <c r="A1" s="4" t="s">
        <v>385</v>
      </c>
    </row>
    <row r="2" spans="1:16" ht="15" x14ac:dyDescent="0.2">
      <c r="A2" s="4" t="s">
        <v>386</v>
      </c>
    </row>
    <row r="3" spans="1:16" x14ac:dyDescent="0.2">
      <c r="A3" s="146"/>
    </row>
    <row r="4" spans="1:16" x14ac:dyDescent="0.2">
      <c r="A4" s="151" t="s">
        <v>388</v>
      </c>
    </row>
    <row r="5" spans="1:16" x14ac:dyDescent="0.2">
      <c r="A5" s="151" t="s">
        <v>389</v>
      </c>
    </row>
    <row r="7" spans="1:16" x14ac:dyDescent="0.2">
      <c r="A7" s="378" t="s">
        <v>390</v>
      </c>
    </row>
    <row r="8" spans="1:16" x14ac:dyDescent="0.2">
      <c r="A8" s="151" t="s">
        <v>391</v>
      </c>
    </row>
    <row r="9" spans="1:16" x14ac:dyDescent="0.2">
      <c r="A9" s="151" t="s">
        <v>392</v>
      </c>
    </row>
    <row r="10" spans="1:16" x14ac:dyDescent="0.2">
      <c r="A10" s="151"/>
    </row>
    <row r="11" spans="1:16" ht="13.5" thickBot="1" x14ac:dyDescent="0.25">
      <c r="A11" s="378"/>
    </row>
    <row r="12" spans="1:16" s="364" customFormat="1" ht="25.5" x14ac:dyDescent="0.2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 x14ac:dyDescent="0.2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 x14ac:dyDescent="0.2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 x14ac:dyDescent="0.2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 x14ac:dyDescent="0.2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 x14ac:dyDescent="0.2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 x14ac:dyDescent="0.2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 x14ac:dyDescent="0.2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 x14ac:dyDescent="0.2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 x14ac:dyDescent="0.25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 x14ac:dyDescent="0.2">
      <c r="A24" s="378" t="s">
        <v>393</v>
      </c>
    </row>
    <row r="25" spans="1:11" x14ac:dyDescent="0.2">
      <c r="A25" s="151" t="s">
        <v>394</v>
      </c>
    </row>
    <row r="26" spans="1:11" x14ac:dyDescent="0.2">
      <c r="A26" s="400" t="s">
        <v>406</v>
      </c>
    </row>
    <row r="28" spans="1:11" x14ac:dyDescent="0.2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 x14ac:dyDescent="0.2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 x14ac:dyDescent="0.2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 x14ac:dyDescent="0.2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 x14ac:dyDescent="0.2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 x14ac:dyDescent="0.2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 x14ac:dyDescent="0.2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 x14ac:dyDescent="0.2">
      <c r="C35" s="404"/>
      <c r="D35" s="158"/>
      <c r="E35" s="158"/>
      <c r="F35" s="158"/>
      <c r="G35" s="406"/>
      <c r="H35" s="407"/>
    </row>
    <row r="36" spans="3:9" x14ac:dyDescent="0.2">
      <c r="C36" s="404" t="s">
        <v>40</v>
      </c>
      <c r="D36" s="158"/>
      <c r="E36" s="158"/>
      <c r="F36" s="158"/>
      <c r="G36" s="406"/>
      <c r="H36" s="407"/>
    </row>
    <row r="37" spans="3:9" x14ac:dyDescent="0.2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 x14ac:dyDescent="0.2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 x14ac:dyDescent="0.2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 x14ac:dyDescent="0.2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 x14ac:dyDescent="0.2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 x14ac:dyDescent="0.2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 x14ac:dyDescent="0.2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 x14ac:dyDescent="0.2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 x14ac:dyDescent="0.2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 x14ac:dyDescent="0.2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 x14ac:dyDescent="0.2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 x14ac:dyDescent="0.2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 x14ac:dyDescent="0.2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 x14ac:dyDescent="0.2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 x14ac:dyDescent="0.2">
      <c r="C51" s="404"/>
      <c r="D51" s="158"/>
      <c r="E51" s="158"/>
      <c r="F51" s="158"/>
      <c r="G51" s="158"/>
      <c r="H51" s="415"/>
    </row>
    <row r="52" spans="1:9" x14ac:dyDescent="0.2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 x14ac:dyDescent="0.2">
      <c r="A54" s="378" t="s">
        <v>426</v>
      </c>
    </row>
    <row r="55" spans="1:9" x14ac:dyDescent="0.2">
      <c r="A55" s="400" t="s">
        <v>427</v>
      </c>
    </row>
    <row r="56" spans="1:9" x14ac:dyDescent="0.2">
      <c r="A56" s="400" t="s">
        <v>428</v>
      </c>
    </row>
    <row r="59" spans="1:9" x14ac:dyDescent="0.2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 x14ac:dyDescent="0.2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 x14ac:dyDescent="0.2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 x14ac:dyDescent="0.2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 x14ac:dyDescent="0.2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 x14ac:dyDescent="0.2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 x14ac:dyDescent="0.2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 x14ac:dyDescent="0.2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 x14ac:dyDescent="0.2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 x14ac:dyDescent="0.2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 x14ac:dyDescent="0.2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 x14ac:dyDescent="0.2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 x14ac:dyDescent="0.2">
      <c r="B71" s="404"/>
      <c r="C71" s="158"/>
      <c r="D71" s="158"/>
      <c r="E71" s="158"/>
      <c r="F71" s="158"/>
      <c r="G71" s="158"/>
      <c r="H71" s="158"/>
      <c r="I71" s="415"/>
    </row>
    <row r="72" spans="2:9" x14ac:dyDescent="0.2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 x14ac:dyDescent="0.2">
      <c r="B73" s="404"/>
      <c r="C73" s="158"/>
      <c r="D73" s="158"/>
      <c r="E73" s="158"/>
      <c r="F73" s="158"/>
      <c r="G73" s="158"/>
      <c r="H73" s="158"/>
      <c r="I73" s="415"/>
    </row>
    <row r="74" spans="2:9" x14ac:dyDescent="0.2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Stephanie Smith</cp:lastModifiedBy>
  <cp:lastPrinted>2012-09-25T16:12:10Z</cp:lastPrinted>
  <dcterms:created xsi:type="dcterms:W3CDTF">1996-10-14T23:33:28Z</dcterms:created>
  <dcterms:modified xsi:type="dcterms:W3CDTF">2016-10-17T19:58:35Z</dcterms:modified>
</cp:coreProperties>
</file>