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6" windowWidth="12108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33" i="37"/>
  <c r="C36" i="37"/>
  <c r="I29" i="37"/>
  <c r="I20" i="37" l="1"/>
  <c r="I21" i="37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D41" i="23" s="1"/>
  <c r="D43" i="23" s="1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3"/>
  <c r="D41" i="22"/>
  <c r="D43" i="22" s="1"/>
  <c r="T19" i="22"/>
  <c r="J73" i="6"/>
  <c r="J51" i="6"/>
  <c r="H56" i="1"/>
  <c r="T19" i="24" l="1"/>
  <c r="O21" i="24" s="1"/>
  <c r="V50" i="24" s="1"/>
  <c r="D44" i="24" s="1"/>
  <c r="D45" i="24" s="1"/>
  <c r="D60" i="24" s="1"/>
  <c r="I49" i="24" s="1"/>
  <c r="E39" i="1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R148" i="6"/>
  <c r="R35" i="6"/>
  <c r="R76" i="6"/>
  <c r="R145" i="6" s="1"/>
  <c r="R51" i="6"/>
  <c r="R69" i="6"/>
  <c r="O87" i="6"/>
  <c r="R77" i="6"/>
  <c r="R44" i="6"/>
  <c r="R72" i="6"/>
  <c r="N20" i="6"/>
  <c r="H83" i="6"/>
  <c r="O91" i="6" l="1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<sst xmlns="http://schemas.openxmlformats.org/spreadsheetml/2006/main" count="3072" uniqueCount="710">
  <si>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</si>
  <si>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</si>
  <si>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</si>
  <si>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</si>
  <si>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</si>
  <si>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</si>
  <si>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</si>
  <si>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</si>
  <si>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</si>
  <si>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</si>
  <si>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</si>
  <si>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</si>
  <si>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</si>
  <si>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</si>
  <si>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</si>
  <si>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</si>
  <si>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</si>
  <si>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</si>
  <si>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</si>
  <si>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</si>
  <si>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</si>
  <si>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</si>
  <si>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</si>
  <si>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</si>
  <si>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</si>
  <si>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</si>
  <si>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</si>
  <si>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</si>
  <si>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</si>
  <si>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</si>
  <si>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</si>
  <si>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</si>
  <si>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</si>
  <si>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</si>
  <si>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</si>
  <si>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</si>
  <si>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</si>
  <si>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</si>
  <si>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</si>
  <si>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</si>
  <si>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</si>
  <si>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</si>
  <si>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</si>
  <si>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</si>
  <si>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</si>
  <si>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</si>
  <si>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</si>
  <si>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</si>
  <si>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</si>
  <si>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</si>
  <si>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</si>
  <si>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</si>
  <si>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</si>
  <si>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</si>
  <si>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</si>
  <si>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</si>
  <si>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</si>
  <si>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</si>
  <si>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</si>
  <si>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</si>
  <si>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</si>
  <si>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</si>
  <si>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</si>
  <si>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</si>
  <si>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</si>
  <si>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</si>
  <si>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</si>
  <si>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</si>
  <si>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</si>
  <si>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</si>
  <si>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</si>
  <si>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</si>
  <si>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</si>
  <si>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</si>
  <si>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</si>
  <si>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</si>
  <si>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</si>
  <si>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</si>
  <si>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</si>
  <si>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</si>
  <si>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</si>
  <si>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</si>
  <si>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</si>
  <si>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</si>
  <si>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</si>
  <si>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</si>
  <si>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</si>
  <si>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</si>
  <si>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</si>
  <si>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</si>
  <si>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</si>
  <si>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</si>
  <si>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</si>
  <si>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</si>
  <si>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</si>
  <si>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</si>
  <si>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</si>
  <si>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</si>
  <si>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</si>
  <si>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</si>
  <si>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</si>
  <si>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</si>
  <si>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</si>
  <si>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</si>
  <si>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</si>
  <si>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</si>
  <si>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</si>
  <si>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</si>
  <si>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</si>
  <si>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</si>
  <si>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</si>
  <si>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</si>
  <si>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</si>
  <si>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</si>
  <si>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</si>
  <si>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</si>
  <si>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</si>
  <si>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</si>
  <si>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</si>
  <si>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</si>
  <si>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</si>
  <si>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</si>
  <si>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</si>
  <si>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</si>
  <si>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</si>
  <si>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</si>
  <si>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</si>
  <si>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</si>
  <si>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</si>
  <si>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</si>
  <si>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</si>
  <si>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</si>
  <si>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</si>
  <si>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</si>
  <si>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</si>
  <si>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</si>
  <si>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</si>
  <si>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</si>
  <si>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</si>
  <si>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</si>
  <si>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</si>
  <si>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</si>
  <si>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</si>
  <si>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</si>
  <si>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</si>
  <si>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</si>
  <si>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</si>
  <si>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</si>
  <si>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</si>
  <si>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</si>
  <si>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</si>
  <si>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</si>
  <si>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</si>
  <si>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</si>
  <si>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</si>
  <si>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</si>
  <si>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</si>
  <si>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</si>
  <si>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</si>
  <si>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</si>
  <si>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</si>
  <si>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</si>
  <si>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</si>
  <si>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</si>
  <si>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</si>
  <si>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</si>
  <si>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</si>
  <si>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</si>
  <si>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</si>
  <si>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</si>
  <si>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</si>
  <si>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</si>
  <si>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</si>
  <si>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</si>
  <si>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</si>
  <si>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</si>
  <si>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</si>
  <si>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</si>
  <si>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</si>
  <si>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</si>
  <si>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</si>
  <si>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</si>
  <si>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</si>
  <si>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</si>
  <si>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</si>
  <si>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</si>
  <si>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</si>
  <si>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</si>
  <si>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</si>
  <si>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</si>
  <si>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</si>
  <si>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</si>
  <si>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</si>
  <si>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</si>
  <si>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</si>
  <si>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</si>
  <si>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</si>
  <si>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</si>
  <si>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</si>
  <si>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</si>
  <si>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</si>
  <si>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</si>
  <si>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</si>
  <si>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</si>
  <si>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</si>
  <si>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</si>
  <si>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</si>
  <si>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</si>
  <si>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</si>
  <si>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</si>
  <si>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</si>
  <si>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</si>
  <si>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</si>
  <si>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</si>
  <si>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</si>
  <si>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</si>
  <si>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</si>
  <si>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</si>
  <si>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</si>
  <si>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</si>
  <si>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</si>
  <si>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</si>
  <si>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</si>
  <si>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</si>
  <si>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</si>
  <si>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</si>
  <si>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</si>
  <si>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</si>
  <si>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</si>
  <si>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</si>
  <si>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</si>
  <si>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</si>
  <si>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</si>
  <si>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</si>
  <si>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</si>
  <si>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</si>
  <si>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</si>
  <si>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</si>
  <si>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</si>
  <si>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</si>
  <si>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</si>
  <si>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</si>
  <si>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</si>
  <si>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</si>
  <si>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</si>
  <si>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</si>
  <si>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</si>
  <si>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</si>
  <si>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</si>
  <si>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</si>
  <si>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</si>
  <si>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</si>
  <si>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</si>
  <si>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</si>
  <si>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</si>
  <si>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</si>
  <si>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</si>
  <si>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</si>
  <si>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</si>
  <si>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</si>
  <si>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</si>
  <si>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</si>
  <si>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</si>
  <si>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</si>
  <si>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</si>
  <si>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</si>
  <si>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</si>
  <si>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</si>
  <si>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</si>
  <si>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</si>
  <si>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</si>
  <si>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</si>
  <si>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</si>
  <si>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</si>
  <si>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</si>
  <si>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</si>
  <si>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</si>
  <si>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</si>
  <si>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</si>
  <si>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</si>
  <si>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</si>
  <si>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</si>
  <si>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</si>
  <si>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</si>
  <si>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</si>
  <si>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</si>
  <si>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</si>
  <si>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</si>
  <si>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</si>
  <si>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</si>
  <si>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</si>
  <si>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</si>
  <si>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</si>
  <si>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</si>
  <si>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</si>
  <si>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</si>
  <si>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</si>
  <si>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</si>
  <si>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</si>
  <si>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</si>
  <si>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</si>
  <si>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</si>
  <si>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</si>
  <si>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</si>
  <si>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</si>
  <si>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</si>
  <si>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</si>
  <si>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</si>
  <si>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</si>
  <si>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</si>
  <si>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</si>
  <si>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</si>
  <si>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</si>
  <si>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</si>
  <si>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</si>
  <si>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</si>
  <si>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</si>
  <si>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</si>
  <si>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</si>
  <si>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</si>
  <si>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</si>
  <si>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</si>
  <si>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</si>
  <si>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</si>
  <si>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</si>
  <si>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</si>
  <si>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</si>
  <si>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</si>
  <si>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</si>
  <si>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</si>
  <si>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</si>
  <si>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</si>
  <si>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</si>
  <si>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</si>
  <si>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</si>
  <si>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</si>
  <si>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</si>
  <si>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</si>
  <si>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</si>
  <si>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</si>
  <si>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</si>
  <si>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</si>
  <si>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</si>
  <si>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</si>
  <si>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</si>
  <si>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</si>
  <si>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</si>
  <si>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</si>
  <si>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</si>
  <si>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</si>
  <si>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</si>
  <si>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</si>
  <si>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</si>
  <si>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</si>
  <si>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</si>
  <si>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</si>
  <si>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</si>
  <si>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</si>
  <si>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</si>
  <si>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</si>
  <si>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</si>
  <si>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</si>
  <si>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</si>
  <si>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</si>
  <si>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</si>
  <si>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</si>
  <si>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</si>
  <si>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</si>
  <si>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</si>
  <si>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</si>
  <si>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</si>
  <si>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</si>
  <si>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</si>
  <si>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</si>
  <si>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</si>
  <si>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</si>
  <si>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</si>
  <si>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</si>
  <si>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</si>
  <si>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</si>
  <si>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</si>
  <si>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</si>
  <si>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</si>
  <si>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</si>
  <si>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</si>
  <si>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</si>
  <si>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</si>
  <si>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</si>
  <si>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</si>
  <si>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</si>
  <si>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</si>
  <si>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</si>
  <si>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</si>
  <si>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</si>
  <si>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</si>
  <si>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</si>
  <si>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</si>
  <si>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</si>
  <si>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</si>
  <si>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</si>
  <si>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</si>
  <si>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</si>
  <si>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</si>
  <si>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</si>
  <si>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</si>
  <si>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</si>
  <si>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</si>
  <si>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</si>
  <si>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</si>
  <si>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</si>
  <si>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</si>
  <si>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</si>
  <si>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</si>
  <si>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</si>
  <si>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</si>
  <si>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</si>
  <si>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</si>
  <si>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</si>
  <si>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</si>
  <si>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</si>
  <si>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</si>
  <si>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</si>
  <si>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</si>
  <si>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</si>
  <si>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</si>
  <si>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</si>
  <si>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</si>
  <si>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</si>
  <si>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</si>
  <si>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</si>
  <si>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</si>
  <si>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</si>
  <si>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</si>
  <si>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</si>
  <si>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</si>
  <si>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</si>
  <si>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</si>
  <si>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</si>
  <si>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</si>
  <si>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</si>
  <si>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</si>
  <si>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</si>
  <si>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</si>
  <si>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</si>
  <si>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</si>
  <si>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</si>
  <si>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</si>
  <si>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</si>
  <si>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</si>
  <si>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</si>
  <si>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</si>
  <si>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</si>
  <si>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</si>
  <si>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</si>
  <si>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</si>
  <si>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</si>
  <si>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</si>
  <si>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</si>
  <si>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</si>
  <si>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</si>
  <si>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</si>
  <si>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</si>
  <si>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</si>
  <si>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</si>
  <si>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</si>
  <si>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</si>
  <si>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</si>
  <si>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</si>
  <si>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</si>
  <si>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</si>
  <si>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</si>
  <si>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</si>
  <si>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</si>
  <si>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</si>
  <si>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</si>
  <si>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</si>
  <si>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</si>
  <si>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</si>
  <si>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</si>
  <si>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</si>
  <si>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</si>
  <si>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</si>
  <si>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</si>
  <si>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</si>
  <si>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</si>
  <si>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</si>
  <si>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</si>
  <si>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</si>
  <si>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</si>
  <si>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</si>
  <si>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</si>
  <si>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</si>
  <si>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</si>
  <si>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</si>
  <si>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</si>
  <si>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</si>
  <si>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</si>
  <si>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</si>
  <si>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</si>
  <si>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</si>
  <si>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</si>
  <si>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</si>
  <si>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</si>
  <si>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</si>
  <si>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</si>
  <si>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</si>
  <si>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</si>
  <si>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</si>
  <si>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</si>
  <si>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</si>
  <si>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</si>
  <si>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</si>
  <si>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</si>
  <si>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</si>
  <si>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</si>
  <si>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</si>
  <si>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</si>
  <si>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</si>
  <si>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</si>
  <si>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</si>
  <si>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</si>
  <si>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</si>
  <si>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</si>
  <si>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</si>
  <si>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</si>
  <si>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</si>
  <si>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</si>
  <si>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</si>
  <si>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</si>
  <si>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</si>
  <si>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</si>
  <si>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</si>
  <si>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</si>
  <si>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</si>
  <si>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</si>
  <si>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</si>
  <si>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</si>
  <si>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</si>
  <si>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</si>
  <si>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</si>
  <si>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</si>
  <si>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</si>
  <si>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</si>
  <si>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</si>
  <si>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</si>
  <si>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</si>
  <si>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</si>
  <si>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</si>
  <si>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</si>
  <si>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</si>
  <si>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</si>
  <si>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</si>
  <si>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</si>
  <si>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</si>
  <si>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</si>
  <si>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</si>
  <si>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</si>
  <si>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</si>
  <si>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</si>
  <si>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</si>
  <si>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</si>
  <si>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</si>
  <si>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</si>
  <si>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</si>
  <si>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</si>
  <si>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</si>
  <si>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</si>
  <si>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</si>
  <si>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</si>
  <si>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</si>
  <si>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</si>
  <si>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</si>
  <si>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</si>
  <si>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</si>
  <si>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</si>
  <si>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</si>
  <si>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</si>
  <si>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</si>
  <si>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</si>
  <si>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</si>
  <si>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</si>
  <si>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</si>
  <si>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</si>
  <si>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</si>
  <si>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</si>
  <si>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</si>
  <si>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</si>
  <si>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</si>
  <si>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</si>
  <si>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</si>
  <si>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</si>
  <si>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</si>
  <si>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</si>
  <si>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</si>
  <si>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</si>
  <si>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</si>
  <si>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</si>
  <si>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</si>
  <si>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</si>
  <si>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</si>
  <si>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</si>
  <si>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</si>
  <si>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</si>
  <si>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</si>
  <si>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</si>
  <si>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</si>
  <si>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</si>
  <si>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</si>
  <si>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</si>
  <si>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</si>
  <si>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</si>
  <si>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</si>
  <si>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</si>
  <si>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</si>
  <si>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</si>
  <si>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</si>
  <si>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</si>
  <si>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</si>
  <si>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</si>
  <si>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</si>
  <si>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</si>
  <si>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</si>
  <si>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</si>
  <si>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</si>
  <si>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</si>
  <si>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</si>
  <si>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</si>
  <si>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</si>
  <si>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</si>
  <si>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</si>
  <si>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</si>
  <si>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</si>
  <si>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</si>
  <si>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</si>
  <si>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</si>
  <si>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</si>
  <si>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</si>
  <si>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</si>
  <si>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</si>
  <si>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</si>
  <si>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</si>
  <si>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</si>
  <si>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</si>
  <si>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</si>
  <si>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</si>
  <si>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</si>
  <si>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</si>
  <si>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</si>
  <si>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</si>
  <si>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</si>
  <si>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</si>
  <si>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</si>
  <si>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</si>
  <si>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</si>
  <si>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</si>
  <si>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</si>
  <si>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</si>
  <si>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</si>
  <si>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</si>
  <si>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</si>
  <si>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</si>
  <si>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</si>
  <si>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</si>
  <si>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</si>
  <si>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</si>
  <si>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</si>
  <si>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</si>
  <si>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</si>
  <si>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</si>
  <si>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</si>
  <si>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</si>
  <si>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</si>
  <si>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</si>
  <si>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</si>
  <si>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</si>
  <si>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</si>
  <si>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</si>
  <si>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</si>
  <si>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</si>
  <si>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</si>
  <si>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</si>
  <si>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</si>
  <si>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</si>
  <si>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</si>
  <si>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</si>
  <si>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</si>
  <si>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</si>
  <si>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</si>
  <si>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</si>
  <si>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</si>
  <si>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</si>
  <si>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</si>
  <si>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</si>
  <si>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</si>
  <si>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</si>
  <si>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</si>
  <si>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</si>
  <si>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</si>
  <si>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</si>
  <si>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</si>
  <si>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</si>
  <si>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</si>
  <si>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</si>
  <si>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</si>
  <si>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</si>
  <si>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</si>
  <si>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</si>
  <si>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</si>
  <si>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143342-1-C</t>
  </si>
  <si>
    <t>143341-1-C     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</si>
</sst>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22860</xdr:rowOff>
        </xdr:from>
        <xdr:to>
          <xdr:col>3</xdr:col>
          <xdr:colOff>419100</xdr:colOff>
          <xdr:row>3</xdr:row>
          <xdr:rowOff>53340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480060</xdr:colOff>
          <xdr:row>0</xdr:row>
          <xdr:rowOff>144780</xdr:rowOff>
        </xdr:from>
        <xdr:to>
          <xdr:col>20</xdr:col>
          <xdr:colOff>381000</xdr:colOff>
          <xdr:row>2</xdr:row>
          <xdr:rowOff>83820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3.2" x14ac:dyDescent="0.25"/>
  <cols>
    <col min="1" max="1" width="18.109375" bestFit="1" customWidth="1"/>
  </cols>
  <sheetData>
    <row r="4" spans="1:1" x14ac:dyDescent="0.25">
      <c r="A4" s="378" t="s">
        <v>653</v>
      </c>
    </row>
    <row r="6" spans="1:1" x14ac:dyDescent="0.25">
      <c r="A6" s="151" t="s">
        <v>650</v>
      </c>
    </row>
    <row r="7" spans="1:1" x14ac:dyDescent="0.25">
      <c r="A7" s="151" t="s">
        <v>651</v>
      </c>
    </row>
    <row r="8" spans="1:1" x14ac:dyDescent="0.25">
      <c r="A8" s="151" t="s">
        <v>652</v>
      </c>
    </row>
    <row r="9" spans="1:1" x14ac:dyDescent="0.25">
      <c r="A9" s="151" t="s">
        <v>655</v>
      </c>
    </row>
    <row r="10" spans="1:1" x14ac:dyDescent="0.25">
      <c r="A10" t="s">
        <v>656</v>
      </c>
    </row>
    <row r="24" spans="1:1" x14ac:dyDescent="0.25">
      <c r="A24" s="378" t="s">
        <v>654</v>
      </c>
    </row>
    <row r="25" spans="1:1" x14ac:dyDescent="0.25">
      <c r="A25" s="400" t="s">
        <v>648</v>
      </c>
    </row>
    <row r="26" spans="1:1" x14ac:dyDescent="0.25">
      <c r="A26" s="400" t="s">
        <v>659</v>
      </c>
    </row>
    <row r="29" spans="1:1" x14ac:dyDescent="0.25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R43" sqref="R43"/>
    </sheetView>
  </sheetViews>
  <sheetFormatPr defaultRowHeight="13.2" x14ac:dyDescent="0.25"/>
  <cols>
    <col min="1" max="1" width="5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hidden="1" customWidth="1"/>
    <col min="7" max="7" width="33" hidden="1" customWidth="1"/>
    <col min="8" max="8" width="9.44140625" style="155" hidden="1" customWidth="1"/>
    <col min="9" max="9" width="11.33203125" style="155" hidden="1" customWidth="1"/>
    <col min="10" max="10" width="0" hidden="1" customWidth="1"/>
    <col min="11" max="11" width="11.33203125" hidden="1" customWidth="1"/>
    <col min="14" max="14" width="10.44140625" customWidth="1"/>
    <col min="15" max="15" width="11.5546875" customWidth="1"/>
    <col min="21" max="21" width="19.44140625" bestFit="1" customWidth="1"/>
    <col min="22" max="22" width="13.88671875" customWidth="1"/>
    <col min="23" max="23" width="20.6640625" bestFit="1" customWidth="1"/>
    <col min="24" max="24" width="12.5546875" bestFit="1" customWidth="1"/>
    <col min="27" max="29" width="0" hidden="1" customWidth="1"/>
  </cols>
  <sheetData>
    <row r="1" spans="1:29" x14ac:dyDescent="0.25">
      <c r="A1" s="872" t="s">
        <v>670</v>
      </c>
      <c r="B1" s="363"/>
      <c r="C1" s="873">
        <f>Assembly!D34</f>
        <v>0</v>
      </c>
    </row>
    <row r="2" spans="1:29" x14ac:dyDescent="0.25">
      <c r="A2" s="872" t="s">
        <v>0</v>
      </c>
      <c r="B2" s="363"/>
      <c r="C2" s="874">
        <v>0</v>
      </c>
    </row>
    <row r="3" spans="1:29" x14ac:dyDescent="0.25">
      <c r="A3" s="870" t="s">
        <v>669</v>
      </c>
      <c r="B3" s="150"/>
      <c r="C3" s="869">
        <v>2</v>
      </c>
    </row>
    <row r="4" spans="1:29" ht="13.8" thickBot="1" x14ac:dyDescent="0.3"/>
    <row r="5" spans="1:29" ht="15.6" thickBot="1" x14ac:dyDescent="0.3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143341-1-C     L2</v>
      </c>
      <c r="Q5" s="348"/>
      <c r="R5" s="226"/>
      <c r="S5" s="226"/>
      <c r="T5" s="226"/>
      <c r="U5" s="349" t="s">
        <v>16</v>
      </c>
      <c r="V5" s="920">
        <f ca="1" xml:space="preserve"> TODAY()</f>
        <v>42174</v>
      </c>
      <c r="W5" s="158"/>
      <c r="X5" s="158"/>
      <c r="Y5" s="158"/>
    </row>
    <row r="6" spans="1:29" ht="18" thickBot="1" x14ac:dyDescent="0.35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5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5">
      <c r="A8" s="978">
        <v>1</v>
      </c>
      <c r="B8" s="1018" t="s">
        <v>317</v>
      </c>
      <c r="C8" s="991" t="s">
        <v>339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8" thickBot="1" x14ac:dyDescent="0.3">
      <c r="A9" s="978"/>
      <c r="B9" s="1019"/>
      <c r="C9" s="992"/>
      <c r="D9" s="1020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8" thickBot="1" x14ac:dyDescent="0.3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8" thickTop="1" x14ac:dyDescent="0.25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5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5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9">
        <v>1.68</v>
      </c>
      <c r="P13" s="158"/>
      <c r="Q13" s="1000" t="s">
        <v>312</v>
      </c>
      <c r="R13" s="969"/>
      <c r="S13" s="1017">
        <f>+C20</f>
        <v>1.0625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8" thickBot="1" x14ac:dyDescent="0.3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8" thickBot="1" x14ac:dyDescent="0.3">
      <c r="A15" s="978">
        <v>2</v>
      </c>
      <c r="B15" s="1018" t="s">
        <v>306</v>
      </c>
      <c r="C15" s="991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90">
        <v>8.5000000000000006E-2</v>
      </c>
      <c r="P15" s="158"/>
      <c r="Q15" s="1000" t="s">
        <v>308</v>
      </c>
      <c r="R15" s="969"/>
      <c r="S15" s="789">
        <v>1.8480000000000001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8" thickTop="1" x14ac:dyDescent="0.25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5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249.23076923076923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6" t="s">
        <v>304</v>
      </c>
      <c r="R17" s="1007"/>
      <c r="S17" s="255">
        <f>+D23</f>
        <v>39.912052708217658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5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9">
        <f>SUM(O13:O16)</f>
        <v>1.7949999999999999</v>
      </c>
      <c r="P18" s="158"/>
      <c r="Q18" s="1000" t="s">
        <v>302</v>
      </c>
      <c r="R18" s="968"/>
      <c r="S18" s="969"/>
      <c r="T18" s="254">
        <f>144-S15</f>
        <v>142.15199999999999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3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3">
      <c r="A20" s="795">
        <v>3</v>
      </c>
      <c r="B20" s="157" t="s">
        <v>298</v>
      </c>
      <c r="C20" s="277">
        <v>1.0625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4.8489197530864205E-2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1000" t="s">
        <v>299</v>
      </c>
      <c r="R20" s="969"/>
      <c r="S20" s="252">
        <f>IF(ISERROR(T18/O22),"",T18/O22)</f>
        <v>78.409222537852671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3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8" thickBot="1" x14ac:dyDescent="0.3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3.3260043923514715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1.8129499999999998</v>
      </c>
      <c r="P22" s="158"/>
      <c r="Q22" s="1000" t="s">
        <v>296</v>
      </c>
      <c r="R22" s="968"/>
      <c r="S22" s="968"/>
      <c r="T22" s="203">
        <f>IF(S20="",,S20 - 1)</f>
        <v>77.409222537852671</v>
      </c>
      <c r="U22" s="158"/>
      <c r="V22" s="198"/>
      <c r="W22" s="158"/>
      <c r="X22" s="158"/>
      <c r="Y22" s="158"/>
    </row>
    <row r="23" spans="1:29" ht="13.8" thickBot="1" x14ac:dyDescent="0.3">
      <c r="A23" s="304">
        <v>6</v>
      </c>
      <c r="B23" s="180" t="s">
        <v>291</v>
      </c>
      <c r="C23" s="179"/>
      <c r="D23" s="212">
        <f>(D22+D21)*12</f>
        <v>39.912052708217658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8" thickBot="1" x14ac:dyDescent="0.3">
      <c r="A24" s="987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9">
        <f>IF(ISERROR(S17/T22),,S17/T22)</f>
        <v>0.5155981600086591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8" thickBot="1" x14ac:dyDescent="0.3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8" thickTop="1" x14ac:dyDescent="0.25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5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5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787">
        <v>13</v>
      </c>
      <c r="U28" s="157" t="s">
        <v>698</v>
      </c>
      <c r="V28" s="198"/>
      <c r="W28" s="158"/>
      <c r="X28" s="158"/>
      <c r="Y28" s="158"/>
    </row>
    <row r="29" spans="1:29" ht="15.75" customHeight="1" x14ac:dyDescent="0.25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276.92307692307691</v>
      </c>
      <c r="U29" s="318"/>
      <c r="V29" s="344"/>
      <c r="W29" s="318"/>
      <c r="X29" s="318"/>
      <c r="Y29" s="223"/>
    </row>
    <row r="30" spans="1:29" ht="15.75" customHeight="1" thickBot="1" x14ac:dyDescent="0.3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41" t="s">
        <v>708</v>
      </c>
      <c r="N30" s="1041"/>
      <c r="O30" s="921">
        <v>0.28970000000000001</v>
      </c>
      <c r="P30" s="158"/>
      <c r="Q30" s="932" t="s">
        <v>287</v>
      </c>
      <c r="R30" s="933"/>
      <c r="S30" s="934"/>
      <c r="T30" s="930">
        <f>IF(ISERROR(T29*0.9),"",T29*0.9)</f>
        <v>249.23076923076923</v>
      </c>
      <c r="U30" s="931" t="s">
        <v>707</v>
      </c>
      <c r="V30" s="198"/>
      <c r="W30" s="158"/>
      <c r="X30" s="318"/>
      <c r="Y30" s="223"/>
    </row>
    <row r="31" spans="1:29" ht="15.75" customHeight="1" thickBot="1" x14ac:dyDescent="0.3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5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0.22589816000865909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3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3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3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3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3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8" thickBot="1" x14ac:dyDescent="0.3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8" thickTop="1" x14ac:dyDescent="0.25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8" thickBot="1" x14ac:dyDescent="0.3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8" thickBot="1" x14ac:dyDescent="0.3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8" thickTop="1" x14ac:dyDescent="0.25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8" thickBot="1" x14ac:dyDescent="0.3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8" thickBot="1" x14ac:dyDescent="0.3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464.45533522711605</v>
      </c>
      <c r="T44" s="318"/>
      <c r="U44" s="214"/>
      <c r="V44" s="344"/>
      <c r="W44" s="318"/>
      <c r="X44" s="158"/>
      <c r="Y44" s="158"/>
    </row>
    <row r="45" spans="1:25" ht="13.8" thickTop="1" x14ac:dyDescent="0.25">
      <c r="A45" s="304">
        <v>15</v>
      </c>
      <c r="B45" s="180" t="s">
        <v>262</v>
      </c>
      <c r="C45" s="179"/>
      <c r="D45" s="212">
        <f>+S15</f>
        <v>1.8480000000000001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5">
      <c r="A46" s="304">
        <v>16</v>
      </c>
      <c r="B46" s="180" t="s">
        <v>260</v>
      </c>
      <c r="C46" s="179"/>
      <c r="D46" s="208">
        <f>+S20</f>
        <v>78.409222537852671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5">
      <c r="A47" s="304">
        <v>17</v>
      </c>
      <c r="B47" s="180" t="s">
        <v>258</v>
      </c>
      <c r="C47" s="179"/>
      <c r="D47" s="211">
        <f>+T22</f>
        <v>77.409222537852671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11.401623069274018</v>
      </c>
      <c r="V47" s="198"/>
      <c r="W47" s="158"/>
      <c r="X47" s="158"/>
      <c r="Y47" s="158"/>
    </row>
    <row r="48" spans="1:25" s="6" customFormat="1" x14ac:dyDescent="0.25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155.02028836592524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171.02434603911027</v>
      </c>
      <c r="V48" s="198"/>
      <c r="W48" s="158"/>
      <c r="X48" s="158"/>
      <c r="Y48" s="158"/>
    </row>
    <row r="49" spans="1:25" s="6" customFormat="1" ht="13.8" thickBot="1" x14ac:dyDescent="0.3">
      <c r="A49" s="205">
        <v>19</v>
      </c>
      <c r="B49" s="180" t="s">
        <v>252</v>
      </c>
      <c r="C49" s="179"/>
      <c r="D49" s="178">
        <f>+V54</f>
        <v>0.5155981600086591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8" thickBot="1" x14ac:dyDescent="0.3">
      <c r="A50" s="175">
        <v>20</v>
      </c>
      <c r="B50" s="202" t="s">
        <v>250</v>
      </c>
      <c r="C50" s="173"/>
      <c r="D50" s="172">
        <f>D49*C43</f>
        <v>1.0827561360181841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308.97565396088976</v>
      </c>
      <c r="V50" s="198"/>
      <c r="W50" s="158"/>
      <c r="X50" s="158"/>
      <c r="Y50" s="158"/>
    </row>
    <row r="51" spans="1:25" s="6" customFormat="1" ht="14.4" thickTop="1" thickBot="1" x14ac:dyDescent="0.3">
      <c r="A51" s="796"/>
      <c r="B51" s="200" t="s">
        <v>237</v>
      </c>
      <c r="C51" s="168"/>
      <c r="D51" s="794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3707.7078475306771</v>
      </c>
      <c r="V51" s="198"/>
      <c r="W51" s="158"/>
      <c r="X51" s="158"/>
      <c r="Y51" s="158"/>
    </row>
    <row r="52" spans="1:25" ht="13.8" thickBot="1" x14ac:dyDescent="0.3">
      <c r="A52" s="796">
        <v>21</v>
      </c>
      <c r="B52" s="157" t="s">
        <v>246</v>
      </c>
      <c r="C52" s="276">
        <v>0.55000000000000004</v>
      </c>
      <c r="D52" s="794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463.46348094133464</v>
      </c>
      <c r="V52" s="198"/>
      <c r="W52" s="158"/>
      <c r="X52" s="158"/>
      <c r="Y52" s="158"/>
    </row>
    <row r="53" spans="1:25" ht="13.5" customHeight="1" thickBot="1" x14ac:dyDescent="0.3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0.88425084441485036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3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463.46348094133464</v>
      </c>
      <c r="Q54" s="972"/>
      <c r="R54" s="970" t="s">
        <v>702</v>
      </c>
      <c r="S54" s="323" t="s">
        <v>247</v>
      </c>
      <c r="T54" s="324"/>
      <c r="U54" s="324"/>
      <c r="V54" s="347">
        <f>O24</f>
        <v>0.5155981600086591</v>
      </c>
      <c r="W54" s="158"/>
      <c r="X54" s="218"/>
      <c r="Y54" s="158"/>
    </row>
    <row r="55" spans="1:25" ht="13.8" thickBot="1" x14ac:dyDescent="0.3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8" thickBot="1" x14ac:dyDescent="0.3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4.8489197530864205E-2</v>
      </c>
      <c r="L56" s="962" t="s">
        <v>244</v>
      </c>
      <c r="M56" s="963"/>
      <c r="N56" s="963"/>
      <c r="O56" s="964"/>
      <c r="P56" s="965">
        <f>T30</f>
        <v>249.23076923076923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5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3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5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5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5">
      <c r="A61" s="304">
        <v>27</v>
      </c>
      <c r="B61" s="180" t="s">
        <v>230</v>
      </c>
      <c r="C61" s="179"/>
      <c r="D61" s="178">
        <f>IF(ISNUMBER(C55),"",IF(ISBLANK(C60),"",C60*D49))</f>
        <v>0.36091871200606135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8" thickBot="1" x14ac:dyDescent="0.3">
      <c r="A62" s="175">
        <v>28</v>
      </c>
      <c r="B62" s="174" t="s">
        <v>229</v>
      </c>
      <c r="C62" s="173"/>
      <c r="D62" s="172">
        <f>IF(ISNUMBER(C55),,IF(ISBLANK(C60),,D61*C52))</f>
        <v>0.19850529160333374</v>
      </c>
      <c r="E62" s="146"/>
      <c r="F62" s="304">
        <v>68</v>
      </c>
      <c r="G62" s="180" t="s">
        <v>231</v>
      </c>
      <c r="H62" s="182"/>
      <c r="I62" s="181">
        <f>SUM(I53:I61)</f>
        <v>0.95233590284023151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8" thickTop="1" x14ac:dyDescent="0.25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2.2217958964297731E-2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8" thickBot="1" x14ac:dyDescent="0.3">
      <c r="A64" s="165">
        <v>29</v>
      </c>
      <c r="B64" s="164" t="s">
        <v>228</v>
      </c>
      <c r="C64" s="163"/>
      <c r="D64" s="162">
        <f>D50-(D58+D62)</f>
        <v>0.88425084441485036</v>
      </c>
      <c r="E64" s="146"/>
      <c r="F64" s="165">
        <v>70</v>
      </c>
      <c r="G64" s="167" t="s">
        <v>352</v>
      </c>
      <c r="H64" s="166"/>
      <c r="I64" s="162">
        <f>+I63+I62</f>
        <v>0.97455386180452919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8" thickBot="1" x14ac:dyDescent="0.3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5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8" thickBot="1" x14ac:dyDescent="0.3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6.4" x14ac:dyDescent="0.2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8" thickBot="1" x14ac:dyDescent="0.3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" thickBot="1" x14ac:dyDescent="0.35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" thickBot="1" x14ac:dyDescent="0.35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6.4" x14ac:dyDescent="0.3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4.4" x14ac:dyDescent="0.3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4.4" x14ac:dyDescent="0.3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4.4" x14ac:dyDescent="0.3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5">
      <c r="L88" s="894" t="s">
        <v>284</v>
      </c>
      <c r="M88" s="895">
        <v>0.02</v>
      </c>
      <c r="N88" s="150"/>
      <c r="O88" s="150"/>
      <c r="P88" s="150"/>
    </row>
    <row r="89" spans="12:23" x14ac:dyDescent="0.25">
      <c r="L89" s="894" t="s">
        <v>324</v>
      </c>
      <c r="M89" s="896">
        <v>0.01</v>
      </c>
      <c r="N89" s="150"/>
      <c r="O89" s="150"/>
      <c r="P89" s="150"/>
    </row>
    <row r="90" spans="12:23" x14ac:dyDescent="0.25">
      <c r="L90" s="894" t="s">
        <v>323</v>
      </c>
      <c r="M90" s="896">
        <v>0.01</v>
      </c>
      <c r="N90" s="150"/>
      <c r="O90" s="150"/>
      <c r="P90" s="150"/>
    </row>
    <row r="91" spans="12:23" x14ac:dyDescent="0.25">
      <c r="L91" s="894" t="s">
        <v>657</v>
      </c>
      <c r="M91" s="896">
        <v>0.01</v>
      </c>
      <c r="N91" s="150"/>
      <c r="O91" s="150"/>
      <c r="P91" s="150"/>
    </row>
    <row r="92" spans="12:23" ht="13.8" thickBot="1" x14ac:dyDescent="0.3">
      <c r="L92" s="897" t="s">
        <v>658</v>
      </c>
      <c r="M92" s="898">
        <v>0.01</v>
      </c>
      <c r="N92" s="150"/>
      <c r="O92" s="150"/>
      <c r="P92" s="150"/>
    </row>
  </sheetData>
  <mergeCells count="68"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8" thickBot="1" x14ac:dyDescent="0.3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 x14ac:dyDescent="0.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8" thickBot="1" x14ac:dyDescent="0.3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8" thickBot="1" x14ac:dyDescent="0.3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8" thickBot="1" x14ac:dyDescent="0.3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4" thickTop="1" thickBot="1" x14ac:dyDescent="0.3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5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975" t="s">
        <v>329</v>
      </c>
      <c r="M76" s="977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8" thickBot="1" x14ac:dyDescent="0.3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5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975" t="s">
        <v>329</v>
      </c>
      <c r="M76" s="977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8" thickBot="1" x14ac:dyDescent="0.3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975" t="s">
        <v>329</v>
      </c>
      <c r="M76" s="977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8" thickBot="1" x14ac:dyDescent="0.3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975" t="s">
        <v>329</v>
      </c>
      <c r="M76" s="977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8" thickBot="1" x14ac:dyDescent="0.3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975" t="s">
        <v>329</v>
      </c>
      <c r="M76" s="977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3.2" x14ac:dyDescent="0.25"/>
  <sheetData>
    <row r="3" spans="1:3" x14ac:dyDescent="0.25">
      <c r="A3" s="146" t="s">
        <v>223</v>
      </c>
    </row>
    <row r="5" spans="1:3" x14ac:dyDescent="0.25">
      <c r="B5" s="149"/>
      <c r="C5" s="151" t="s">
        <v>224</v>
      </c>
    </row>
    <row r="6" spans="1:3" x14ac:dyDescent="0.25">
      <c r="B6" s="140"/>
      <c r="C6" s="151" t="s">
        <v>225</v>
      </c>
    </row>
    <row r="7" spans="1:3" x14ac:dyDescent="0.25">
      <c r="B7" s="150"/>
      <c r="C7" s="151" t="s">
        <v>226</v>
      </c>
    </row>
    <row r="8" spans="1:3" x14ac:dyDescent="0.25">
      <c r="B8" s="147"/>
      <c r="C8" s="151" t="s">
        <v>227</v>
      </c>
    </row>
    <row r="9" spans="1:3" x14ac:dyDescent="0.25">
      <c r="B9" s="148"/>
      <c r="C9" s="151" t="s">
        <v>384</v>
      </c>
    </row>
    <row r="11" spans="1:3" x14ac:dyDescent="0.25">
      <c r="A11" s="150"/>
      <c r="B11" s="146" t="s">
        <v>383</v>
      </c>
    </row>
    <row r="12" spans="1:3" x14ac:dyDescent="0.25">
      <c r="A12" s="363"/>
    </row>
    <row r="13" spans="1:3" x14ac:dyDescent="0.25">
      <c r="A13" s="152">
        <v>1</v>
      </c>
      <c r="B13" s="146" t="s">
        <v>396</v>
      </c>
    </row>
    <row r="14" spans="1:3" x14ac:dyDescent="0.25">
      <c r="A14" s="152">
        <v>2</v>
      </c>
      <c r="B14" s="146" t="s">
        <v>397</v>
      </c>
    </row>
    <row r="15" spans="1:3" x14ac:dyDescent="0.25">
      <c r="A15" s="152">
        <v>3</v>
      </c>
      <c r="B15" s="146" t="s">
        <v>398</v>
      </c>
    </row>
    <row r="16" spans="1:3" x14ac:dyDescent="0.25">
      <c r="A16" s="152">
        <v>4</v>
      </c>
      <c r="B16" s="146" t="s">
        <v>399</v>
      </c>
    </row>
    <row r="17" spans="1:2" x14ac:dyDescent="0.25">
      <c r="A17" s="152"/>
      <c r="B17" t="s">
        <v>382</v>
      </c>
    </row>
    <row r="18" spans="1:2" x14ac:dyDescent="0.25">
      <c r="A18" s="153">
        <v>5</v>
      </c>
      <c r="B18" s="399" t="s">
        <v>400</v>
      </c>
    </row>
    <row r="19" spans="1:2" x14ac:dyDescent="0.25">
      <c r="A19" s="153"/>
      <c r="B19" s="362" t="s">
        <v>401</v>
      </c>
    </row>
    <row r="20" spans="1:2" x14ac:dyDescent="0.25">
      <c r="A20" s="153">
        <v>6</v>
      </c>
      <c r="B20" s="146" t="s">
        <v>402</v>
      </c>
    </row>
    <row r="21" spans="1:2" x14ac:dyDescent="0.25">
      <c r="A21" s="152">
        <v>7</v>
      </c>
      <c r="B21" s="146" t="s">
        <v>403</v>
      </c>
    </row>
    <row r="22" spans="1:2" x14ac:dyDescent="0.25">
      <c r="A22" s="152">
        <v>8</v>
      </c>
      <c r="B22" s="146" t="s">
        <v>404</v>
      </c>
    </row>
    <row r="23" spans="1:2" x14ac:dyDescent="0.25">
      <c r="A23" s="152">
        <v>9</v>
      </c>
      <c r="B23" s="146" t="s">
        <v>405</v>
      </c>
    </row>
    <row r="24" spans="1:2" x14ac:dyDescent="0.25">
      <c r="A24" s="153">
        <v>10</v>
      </c>
      <c r="B24" s="146" t="s">
        <v>455</v>
      </c>
    </row>
    <row r="25" spans="1:2" x14ac:dyDescent="0.25">
      <c r="A25" s="153">
        <v>11</v>
      </c>
      <c r="B25" s="146" t="s">
        <v>456</v>
      </c>
    </row>
    <row r="26" spans="1:2" x14ac:dyDescent="0.25">
      <c r="A26" s="153">
        <v>12</v>
      </c>
      <c r="B26" s="146" t="s">
        <v>457</v>
      </c>
    </row>
    <row r="27" spans="1:2" x14ac:dyDescent="0.25">
      <c r="A27" s="152">
        <v>13</v>
      </c>
      <c r="B27" s="146" t="s">
        <v>458</v>
      </c>
    </row>
    <row r="28" spans="1:2" x14ac:dyDescent="0.25">
      <c r="A28" s="152">
        <v>14</v>
      </c>
      <c r="B28" s="146" t="s">
        <v>459</v>
      </c>
    </row>
    <row r="29" spans="1:2" x14ac:dyDescent="0.25">
      <c r="A29" s="153">
        <v>15</v>
      </c>
      <c r="B29" s="146" t="s">
        <v>460</v>
      </c>
    </row>
    <row r="30" spans="1:2" x14ac:dyDescent="0.25">
      <c r="A30" s="153">
        <v>16</v>
      </c>
      <c r="B30" s="146" t="s">
        <v>461</v>
      </c>
    </row>
    <row r="31" spans="1:2" x14ac:dyDescent="0.25">
      <c r="A31" s="153">
        <v>17</v>
      </c>
      <c r="B31" s="146" t="s">
        <v>462</v>
      </c>
    </row>
    <row r="32" spans="1:2" x14ac:dyDescent="0.25">
      <c r="A32" s="153">
        <v>18</v>
      </c>
      <c r="B32" s="399" t="s">
        <v>463</v>
      </c>
    </row>
    <row r="33" spans="1:2" x14ac:dyDescent="0.25">
      <c r="A33" s="153"/>
      <c r="B33" s="399" t="s">
        <v>464</v>
      </c>
    </row>
    <row r="34" spans="1:2" x14ac:dyDescent="0.25">
      <c r="A34" s="153"/>
      <c r="B34" s="362" t="s">
        <v>465</v>
      </c>
    </row>
    <row r="35" spans="1:2" x14ac:dyDescent="0.25">
      <c r="A35" s="153">
        <v>19</v>
      </c>
      <c r="B35" s="146" t="s">
        <v>467</v>
      </c>
    </row>
    <row r="36" spans="1:2" x14ac:dyDescent="0.25">
      <c r="A36" s="153"/>
      <c r="B36" t="s">
        <v>466</v>
      </c>
    </row>
    <row r="37" spans="1:2" x14ac:dyDescent="0.25">
      <c r="A37" s="153">
        <v>20</v>
      </c>
      <c r="B37" s="146" t="s">
        <v>468</v>
      </c>
    </row>
    <row r="38" spans="1:2" x14ac:dyDescent="0.25">
      <c r="A38" s="152">
        <v>21</v>
      </c>
      <c r="B38" s="146" t="s">
        <v>469</v>
      </c>
    </row>
    <row r="39" spans="1:2" x14ac:dyDescent="0.25">
      <c r="A39" s="152">
        <v>22</v>
      </c>
      <c r="B39" s="146" t="s">
        <v>470</v>
      </c>
    </row>
    <row r="40" spans="1:2" x14ac:dyDescent="0.25">
      <c r="A40" s="153">
        <v>23</v>
      </c>
      <c r="B40" s="146" t="s">
        <v>471</v>
      </c>
    </row>
    <row r="41" spans="1:2" x14ac:dyDescent="0.25">
      <c r="A41" s="153">
        <v>24</v>
      </c>
      <c r="B41" s="146" t="s">
        <v>472</v>
      </c>
    </row>
    <row r="42" spans="1:2" x14ac:dyDescent="0.25">
      <c r="A42" s="153">
        <v>25</v>
      </c>
      <c r="B42" s="146" t="s">
        <v>473</v>
      </c>
    </row>
    <row r="43" spans="1:2" x14ac:dyDescent="0.25">
      <c r="A43" s="152">
        <v>26</v>
      </c>
      <c r="B43" s="146" t="s">
        <v>474</v>
      </c>
    </row>
    <row r="44" spans="1:2" x14ac:dyDescent="0.25">
      <c r="A44" s="153">
        <v>27</v>
      </c>
      <c r="B44" s="146" t="s">
        <v>475</v>
      </c>
    </row>
    <row r="45" spans="1:2" x14ac:dyDescent="0.25">
      <c r="A45" s="153">
        <v>28</v>
      </c>
      <c r="B45" s="146" t="s">
        <v>476</v>
      </c>
    </row>
    <row r="46" spans="1:2" x14ac:dyDescent="0.25">
      <c r="A46" s="153">
        <v>29</v>
      </c>
      <c r="B46" s="146" t="s">
        <v>477</v>
      </c>
    </row>
    <row r="47" spans="1:2" x14ac:dyDescent="0.25">
      <c r="A47" s="152">
        <v>30</v>
      </c>
      <c r="B47" s="146" t="s">
        <v>478</v>
      </c>
    </row>
    <row r="48" spans="1:2" x14ac:dyDescent="0.25">
      <c r="A48" s="152">
        <v>31</v>
      </c>
      <c r="B48" s="146" t="s">
        <v>479</v>
      </c>
    </row>
    <row r="49" spans="1:2" x14ac:dyDescent="0.25">
      <c r="A49" s="153">
        <v>32</v>
      </c>
      <c r="B49" s="146" t="s">
        <v>480</v>
      </c>
    </row>
    <row r="50" spans="1:2" x14ac:dyDescent="0.25">
      <c r="A50" s="153">
        <v>33</v>
      </c>
      <c r="B50" s="146" t="s">
        <v>490</v>
      </c>
    </row>
    <row r="51" spans="1:2" x14ac:dyDescent="0.25">
      <c r="A51" s="153">
        <v>34</v>
      </c>
      <c r="B51" s="146" t="s">
        <v>491</v>
      </c>
    </row>
    <row r="52" spans="1:2" x14ac:dyDescent="0.25">
      <c r="A52" s="152">
        <v>35</v>
      </c>
      <c r="B52" s="146" t="s">
        <v>481</v>
      </c>
    </row>
    <row r="53" spans="1:2" x14ac:dyDescent="0.25">
      <c r="A53" s="152">
        <v>36</v>
      </c>
      <c r="B53" s="146" t="s">
        <v>482</v>
      </c>
    </row>
    <row r="54" spans="1:2" x14ac:dyDescent="0.25">
      <c r="A54" s="152">
        <v>37</v>
      </c>
      <c r="B54" s="146" t="s">
        <v>485</v>
      </c>
    </row>
    <row r="55" spans="1:2" x14ac:dyDescent="0.25">
      <c r="A55" s="153">
        <v>38</v>
      </c>
      <c r="B55" s="146" t="s">
        <v>483</v>
      </c>
    </row>
    <row r="56" spans="1:2" x14ac:dyDescent="0.25">
      <c r="A56" s="153" t="s">
        <v>453</v>
      </c>
      <c r="B56" s="146" t="s">
        <v>484</v>
      </c>
    </row>
    <row r="57" spans="1:2" x14ac:dyDescent="0.25">
      <c r="A57" s="152">
        <v>39</v>
      </c>
      <c r="B57" s="6" t="s">
        <v>238</v>
      </c>
    </row>
    <row r="58" spans="1:2" x14ac:dyDescent="0.25">
      <c r="A58" s="152">
        <v>40</v>
      </c>
      <c r="B58" s="146" t="s">
        <v>485</v>
      </c>
    </row>
    <row r="59" spans="1:2" x14ac:dyDescent="0.25">
      <c r="A59" s="152">
        <v>41</v>
      </c>
      <c r="B59" s="146" t="s">
        <v>483</v>
      </c>
    </row>
    <row r="60" spans="1:2" x14ac:dyDescent="0.25">
      <c r="A60" s="152" t="s">
        <v>454</v>
      </c>
      <c r="B60" s="146" t="s">
        <v>484</v>
      </c>
    </row>
    <row r="61" spans="1:2" x14ac:dyDescent="0.25">
      <c r="A61" s="152">
        <v>42</v>
      </c>
      <c r="B61" s="6" t="s">
        <v>238</v>
      </c>
    </row>
    <row r="62" spans="1:2" x14ac:dyDescent="0.25">
      <c r="A62" s="153">
        <v>43</v>
      </c>
      <c r="B62" s="146" t="s">
        <v>487</v>
      </c>
    </row>
    <row r="63" spans="1:2" x14ac:dyDescent="0.25">
      <c r="A63" s="154">
        <v>44</v>
      </c>
      <c r="B63" s="146" t="s">
        <v>492</v>
      </c>
    </row>
    <row r="64" spans="1:2" x14ac:dyDescent="0.25">
      <c r="A64" s="154">
        <v>45</v>
      </c>
      <c r="B64" s="146" t="s">
        <v>488</v>
      </c>
    </row>
    <row r="65" spans="1:2" x14ac:dyDescent="0.25">
      <c r="A65" s="154">
        <v>46</v>
      </c>
      <c r="B65" s="146" t="s">
        <v>489</v>
      </c>
    </row>
    <row r="66" spans="1:2" x14ac:dyDescent="0.25">
      <c r="A66" s="154">
        <v>47</v>
      </c>
      <c r="B66" s="146" t="s">
        <v>486</v>
      </c>
    </row>
    <row r="67" spans="1:2" x14ac:dyDescent="0.25">
      <c r="A67" s="154">
        <v>48</v>
      </c>
      <c r="B67" s="146" t="s">
        <v>494</v>
      </c>
    </row>
    <row r="68" spans="1:2" x14ac:dyDescent="0.25">
      <c r="A68" s="154">
        <v>49</v>
      </c>
      <c r="B68" s="146" t="s">
        <v>493</v>
      </c>
    </row>
    <row r="69" spans="1:2" x14ac:dyDescent="0.25">
      <c r="A69" s="154">
        <v>50</v>
      </c>
      <c r="B69" s="146" t="s">
        <v>495</v>
      </c>
    </row>
    <row r="70" spans="1:2" x14ac:dyDescent="0.25">
      <c r="A70" s="154">
        <v>51</v>
      </c>
      <c r="B70" s="146" t="s">
        <v>486</v>
      </c>
    </row>
    <row r="71" spans="1:2" x14ac:dyDescent="0.25">
      <c r="A71" s="154">
        <v>52</v>
      </c>
      <c r="B71" s="146" t="s">
        <v>494</v>
      </c>
    </row>
    <row r="72" spans="1:2" x14ac:dyDescent="0.25">
      <c r="A72" s="154">
        <v>53</v>
      </c>
      <c r="B72" s="146" t="s">
        <v>493</v>
      </c>
    </row>
    <row r="73" spans="1:2" x14ac:dyDescent="0.25">
      <c r="A73" s="154">
        <v>54</v>
      </c>
      <c r="B73" s="146" t="s">
        <v>495</v>
      </c>
    </row>
    <row r="74" spans="1:2" x14ac:dyDescent="0.25">
      <c r="A74" s="154">
        <v>55</v>
      </c>
      <c r="B74" s="146" t="s">
        <v>486</v>
      </c>
    </row>
    <row r="75" spans="1:2" x14ac:dyDescent="0.25">
      <c r="A75" s="154">
        <v>56</v>
      </c>
      <c r="B75" s="146" t="s">
        <v>494</v>
      </c>
    </row>
    <row r="76" spans="1:2" x14ac:dyDescent="0.25">
      <c r="A76" s="154">
        <v>57</v>
      </c>
      <c r="B76" s="146" t="s">
        <v>493</v>
      </c>
    </row>
    <row r="77" spans="1:2" x14ac:dyDescent="0.25">
      <c r="A77" s="154">
        <v>58</v>
      </c>
      <c r="B77" s="146" t="s">
        <v>495</v>
      </c>
    </row>
    <row r="78" spans="1:2" x14ac:dyDescent="0.25">
      <c r="A78" s="154">
        <v>59</v>
      </c>
      <c r="B78" s="146" t="s">
        <v>496</v>
      </c>
    </row>
    <row r="79" spans="1:2" x14ac:dyDescent="0.25">
      <c r="A79" s="154">
        <v>60</v>
      </c>
      <c r="B79" s="146" t="s">
        <v>497</v>
      </c>
    </row>
    <row r="80" spans="1:2" x14ac:dyDescent="0.25">
      <c r="A80" s="154">
        <v>61</v>
      </c>
      <c r="B80" s="146" t="s">
        <v>498</v>
      </c>
    </row>
    <row r="81" spans="1:2" x14ac:dyDescent="0.25">
      <c r="A81" s="154">
        <v>62</v>
      </c>
      <c r="B81" s="146" t="s">
        <v>499</v>
      </c>
    </row>
    <row r="82" spans="1:2" x14ac:dyDescent="0.25">
      <c r="A82" s="154">
        <v>63</v>
      </c>
      <c r="B82" s="146" t="s">
        <v>500</v>
      </c>
    </row>
    <row r="83" spans="1:2" x14ac:dyDescent="0.25">
      <c r="A83" s="154">
        <v>64</v>
      </c>
      <c r="B83" s="146" t="s">
        <v>501</v>
      </c>
    </row>
    <row r="84" spans="1:2" x14ac:dyDescent="0.25">
      <c r="A84" s="154">
        <v>65</v>
      </c>
      <c r="B84" s="146" t="s">
        <v>506</v>
      </c>
    </row>
    <row r="85" spans="1:2" x14ac:dyDescent="0.25">
      <c r="A85" s="154">
        <v>66</v>
      </c>
      <c r="B85" s="146" t="s">
        <v>505</v>
      </c>
    </row>
    <row r="86" spans="1:2" x14ac:dyDescent="0.25">
      <c r="A86" s="154">
        <v>67</v>
      </c>
      <c r="B86" s="146" t="s">
        <v>504</v>
      </c>
    </row>
    <row r="87" spans="1:2" x14ac:dyDescent="0.25">
      <c r="A87" s="154">
        <v>68</v>
      </c>
      <c r="B87" s="146" t="s">
        <v>502</v>
      </c>
    </row>
    <row r="88" spans="1:2" x14ac:dyDescent="0.25">
      <c r="A88" s="154">
        <v>69</v>
      </c>
      <c r="B88" s="146" t="s">
        <v>353</v>
      </c>
    </row>
    <row r="89" spans="1:2" x14ac:dyDescent="0.25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8" thickBot="1" x14ac:dyDescent="0.3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975" t="s">
        <v>329</v>
      </c>
      <c r="M76" s="977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8" thickBot="1" x14ac:dyDescent="0.3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975" t="s">
        <v>329</v>
      </c>
      <c r="M76" s="977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8" thickBot="1" x14ac:dyDescent="0.3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975" t="s">
        <v>329</v>
      </c>
      <c r="M76" s="977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8" thickBot="1" x14ac:dyDescent="0.3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975" t="s">
        <v>329</v>
      </c>
      <c r="M76" s="977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3.2" x14ac:dyDescent="0.25"/>
  <cols>
    <col min="1" max="1" width="1.6640625" customWidth="1"/>
    <col min="2" max="2" width="8" customWidth="1"/>
    <col min="5" max="5" width="8.44140625" customWidth="1"/>
  </cols>
  <sheetData>
    <row r="1" spans="1:12" ht="15.6" x14ac:dyDescent="0.3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6" x14ac:dyDescent="0.3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5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42174</v>
      </c>
      <c r="L4" s="14"/>
    </row>
    <row r="5" spans="1:12" x14ac:dyDescent="0.25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5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5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5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5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5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5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5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5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5">
      <c r="F16" s="28"/>
    </row>
    <row r="18" spans="1:19" x14ac:dyDescent="0.25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5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5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5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5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5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5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5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5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5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5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5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5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5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5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5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5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5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5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5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5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5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5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5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5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5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5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5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5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5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5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5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5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6" x14ac:dyDescent="0.3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5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5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5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5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5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5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5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5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5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5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5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5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5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5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5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5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5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5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5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5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5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5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5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5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5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5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5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5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5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5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5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5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5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5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5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5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5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5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5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5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5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5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5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5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5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5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5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5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5">
      <c r="A110" s="14"/>
      <c r="B110" s="16" t="str">
        <f>K5&amp;" "</f>
        <v xml:space="preserve">abc </v>
      </c>
      <c r="C110" s="85">
        <f ca="1">K4</f>
        <v>42174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5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5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5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5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5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5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5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5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5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5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5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5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5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5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5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5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5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5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5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5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5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5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5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5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5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5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5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5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5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5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5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5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5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5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5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5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5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5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5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5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5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5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5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5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5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5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5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5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5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5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5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5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5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5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5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5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5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5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5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5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5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5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5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5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5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5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5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5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5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5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5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5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5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5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5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5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5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5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5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5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5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5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5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5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5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5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5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5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5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5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5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5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5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3.2" x14ac:dyDescent="0.25"/>
  <cols>
    <col min="1" max="1" width="26.33203125" customWidth="1"/>
    <col min="2" max="11" width="12.33203125" customWidth="1"/>
  </cols>
  <sheetData>
    <row r="1" spans="1:16" ht="15" x14ac:dyDescent="0.25">
      <c r="A1" s="4" t="s">
        <v>385</v>
      </c>
    </row>
    <row r="2" spans="1:16" ht="15" x14ac:dyDescent="0.25">
      <c r="A2" s="4" t="s">
        <v>386</v>
      </c>
    </row>
    <row r="3" spans="1:16" x14ac:dyDescent="0.25">
      <c r="A3" s="146"/>
    </row>
    <row r="4" spans="1:16" x14ac:dyDescent="0.25">
      <c r="A4" s="151" t="s">
        <v>388</v>
      </c>
    </row>
    <row r="5" spans="1:16" x14ac:dyDescent="0.25">
      <c r="A5" s="151" t="s">
        <v>389</v>
      </c>
    </row>
    <row r="7" spans="1:16" x14ac:dyDescent="0.25">
      <c r="A7" s="378" t="s">
        <v>390</v>
      </c>
    </row>
    <row r="8" spans="1:16" x14ac:dyDescent="0.25">
      <c r="A8" s="151" t="s">
        <v>391</v>
      </c>
    </row>
    <row r="9" spans="1:16" x14ac:dyDescent="0.25">
      <c r="A9" s="151" t="s">
        <v>392</v>
      </c>
    </row>
    <row r="10" spans="1:16" x14ac:dyDescent="0.25">
      <c r="A10" s="151"/>
    </row>
    <row r="11" spans="1:16" ht="13.8" thickBot="1" x14ac:dyDescent="0.3">
      <c r="A11" s="378"/>
    </row>
    <row r="12" spans="1:16" s="364" customFormat="1" ht="26.4" x14ac:dyDescent="0.2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5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5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5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5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5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5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5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5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8" thickBot="1" x14ac:dyDescent="0.3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5">
      <c r="A24" s="378" t="s">
        <v>393</v>
      </c>
    </row>
    <row r="25" spans="1:11" x14ac:dyDescent="0.25">
      <c r="A25" s="151" t="s">
        <v>394</v>
      </c>
    </row>
    <row r="26" spans="1:11" x14ac:dyDescent="0.25">
      <c r="A26" s="400" t="s">
        <v>406</v>
      </c>
    </row>
    <row r="28" spans="1:11" x14ac:dyDescent="0.25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5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5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5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5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5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5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5">
      <c r="C35" s="404"/>
      <c r="D35" s="158"/>
      <c r="E35" s="158"/>
      <c r="F35" s="158"/>
      <c r="G35" s="406"/>
      <c r="H35" s="407"/>
    </row>
    <row r="36" spans="3:9" x14ac:dyDescent="0.25">
      <c r="C36" s="404" t="s">
        <v>40</v>
      </c>
      <c r="D36" s="158"/>
      <c r="E36" s="158"/>
      <c r="F36" s="158"/>
      <c r="G36" s="406"/>
      <c r="H36" s="407"/>
    </row>
    <row r="37" spans="3:9" x14ac:dyDescent="0.25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5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5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5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5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5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5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5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5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5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5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5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5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5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5">
      <c r="C51" s="404"/>
      <c r="D51" s="158"/>
      <c r="E51" s="158"/>
      <c r="F51" s="158"/>
      <c r="G51" s="158"/>
      <c r="H51" s="415"/>
    </row>
    <row r="52" spans="1:9" x14ac:dyDescent="0.25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5">
      <c r="A54" s="378" t="s">
        <v>426</v>
      </c>
    </row>
    <row r="55" spans="1:9" x14ac:dyDescent="0.25">
      <c r="A55" s="400" t="s">
        <v>427</v>
      </c>
    </row>
    <row r="56" spans="1:9" x14ac:dyDescent="0.25">
      <c r="A56" s="400" t="s">
        <v>428</v>
      </c>
    </row>
    <row r="59" spans="1:9" x14ac:dyDescent="0.25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5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5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5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5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5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5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5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5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5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5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5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5">
      <c r="B71" s="404"/>
      <c r="C71" s="158"/>
      <c r="D71" s="158"/>
      <c r="E71" s="158"/>
      <c r="F71" s="158"/>
      <c r="G71" s="158"/>
      <c r="H71" s="158"/>
      <c r="I71" s="415"/>
    </row>
    <row r="72" spans="2:9" x14ac:dyDescent="0.25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5">
      <c r="B73" s="404"/>
      <c r="C73" s="158"/>
      <c r="D73" s="158"/>
      <c r="E73" s="158"/>
      <c r="F73" s="158"/>
      <c r="G73" s="158"/>
      <c r="H73" s="158"/>
      <c r="I73" s="415"/>
    </row>
    <row r="74" spans="2:9" x14ac:dyDescent="0.25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09375" defaultRowHeight="14.4" x14ac:dyDescent="0.3"/>
  <cols>
    <col min="1" max="1" width="2.5546875" style="731" customWidth="1"/>
    <col min="2" max="2" width="19.5546875" style="731" customWidth="1"/>
    <col min="3" max="3" width="16.33203125" style="731" customWidth="1"/>
    <col min="4" max="4" width="18.109375" style="731" customWidth="1"/>
    <col min="5" max="5" width="17.441406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546875" style="731" bestFit="1" customWidth="1"/>
    <col min="10" max="11" width="9.5546875" style="731" customWidth="1"/>
    <col min="12" max="12" width="10.109375" style="731" customWidth="1"/>
    <col min="13" max="13" width="9.6640625" style="731" customWidth="1"/>
    <col min="14" max="14" width="9.109375" style="731" hidden="1" customWidth="1"/>
    <col min="15" max="16384" width="9.109375" style="731"/>
  </cols>
  <sheetData>
    <row r="1" spans="1:14" ht="3" customHeight="1" x14ac:dyDescent="0.3"/>
    <row r="2" spans="1:14" ht="17.399999999999999" x14ac:dyDescent="0.3">
      <c r="D2" s="732" t="s">
        <v>591</v>
      </c>
      <c r="N2" s="731" t="s">
        <v>592</v>
      </c>
    </row>
    <row r="3" spans="1:14" x14ac:dyDescent="0.3">
      <c r="N3" s="731" t="s">
        <v>593</v>
      </c>
    </row>
    <row r="4" spans="1:14" x14ac:dyDescent="0.3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3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3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3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3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3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3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3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3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3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3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3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3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3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3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2" x14ac:dyDescent="0.4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3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3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3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3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3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3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3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3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3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3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3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3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3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3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3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3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3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3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3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3">
      <c r="B40" s="769"/>
      <c r="C40" s="770"/>
      <c r="D40" s="771"/>
      <c r="E40" s="771"/>
      <c r="F40" s="771"/>
    </row>
    <row r="41" spans="1:11" ht="18" x14ac:dyDescent="0.3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3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3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3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3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3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3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3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09375" defaultRowHeight="14.4" x14ac:dyDescent="0.3"/>
  <cols>
    <col min="1" max="1" width="4.44140625" style="731" customWidth="1"/>
    <col min="2" max="2" width="17.5546875" style="731" customWidth="1"/>
    <col min="3" max="3" width="13.88671875" style="731" customWidth="1"/>
    <col min="4" max="4" width="35.33203125" style="731" bestFit="1" customWidth="1"/>
    <col min="5" max="8" width="13.88671875" style="731" customWidth="1"/>
    <col min="9" max="16384" width="9.109375" style="731"/>
  </cols>
  <sheetData>
    <row r="7" spans="1:2" x14ac:dyDescent="0.3">
      <c r="A7" s="947">
        <f>+'Internal Sign Off'!C4</f>
        <v>0</v>
      </c>
      <c r="B7" s="947"/>
    </row>
    <row r="8" spans="1:2" x14ac:dyDescent="0.3">
      <c r="A8" s="731">
        <f>+'Internal Sign Off'!C5</f>
        <v>3334</v>
      </c>
    </row>
    <row r="9" spans="1:2" x14ac:dyDescent="0.3">
      <c r="A9" s="731">
        <f>+'Internal Sign Off'!C6</f>
        <v>0</v>
      </c>
    </row>
    <row r="10" spans="1:2" x14ac:dyDescent="0.3">
      <c r="A10" s="731">
        <f>+'Internal Sign Off'!C7</f>
        <v>0</v>
      </c>
    </row>
    <row r="17" spans="1:8" ht="15" thickBot="1" x14ac:dyDescent="0.35"/>
    <row r="18" spans="1:8" ht="27" thickBot="1" x14ac:dyDescent="0.35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" thickTop="1" x14ac:dyDescent="0.3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3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3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3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3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3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3">
      <c r="A26" s="781" t="s">
        <v>629</v>
      </c>
    </row>
    <row r="27" spans="1:8" x14ac:dyDescent="0.3">
      <c r="A27" s="731" t="s">
        <v>630</v>
      </c>
      <c r="C27" s="731" t="s">
        <v>631</v>
      </c>
    </row>
    <row r="28" spans="1:8" x14ac:dyDescent="0.3">
      <c r="A28" s="731" t="s">
        <v>632</v>
      </c>
      <c r="C28" s="731" t="s">
        <v>633</v>
      </c>
    </row>
    <row r="29" spans="1:8" x14ac:dyDescent="0.3">
      <c r="A29" s="731" t="s">
        <v>634</v>
      </c>
      <c r="C29" s="731" t="s">
        <v>635</v>
      </c>
    </row>
    <row r="30" spans="1:8" x14ac:dyDescent="0.3">
      <c r="A30" s="731" t="s">
        <v>636</v>
      </c>
      <c r="C30" s="731" t="s">
        <v>637</v>
      </c>
    </row>
    <row r="31" spans="1:8" x14ac:dyDescent="0.3">
      <c r="A31" s="731" t="s">
        <v>638</v>
      </c>
      <c r="C31" s="731" t="s">
        <v>639</v>
      </c>
    </row>
    <row r="32" spans="1:8" x14ac:dyDescent="0.3">
      <c r="A32" s="731" t="s">
        <v>640</v>
      </c>
      <c r="C32" s="731" t="s">
        <v>641</v>
      </c>
    </row>
    <row r="33" spans="1:3" x14ac:dyDescent="0.3">
      <c r="A33" s="731" t="s">
        <v>642</v>
      </c>
      <c r="C33" s="731" t="s">
        <v>643</v>
      </c>
    </row>
    <row r="35" spans="1:3" x14ac:dyDescent="0.3">
      <c r="A35" s="731" t="s">
        <v>644</v>
      </c>
    </row>
    <row r="38" spans="1:3" x14ac:dyDescent="0.3">
      <c r="A38" s="731" t="s">
        <v>645</v>
      </c>
    </row>
    <row r="42" spans="1:3" x14ac:dyDescent="0.3">
      <c r="A42" s="731" t="s">
        <v>646</v>
      </c>
    </row>
    <row r="43" spans="1:3" x14ac:dyDescent="0.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22860</xdr:rowOff>
              </from>
              <to>
                <xdr:col>3</xdr:col>
                <xdr:colOff>419100</xdr:colOff>
                <xdr:row>3</xdr:row>
                <xdr:rowOff>53340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09375" defaultRowHeight="13.8" x14ac:dyDescent="0.3"/>
  <cols>
    <col min="1" max="1" width="3.109375" style="106" customWidth="1"/>
    <col min="2" max="2" width="23.5546875" style="106" customWidth="1"/>
    <col min="3" max="3" width="14.109375" style="106" customWidth="1"/>
    <col min="4" max="4" width="14.44140625" style="106" customWidth="1"/>
    <col min="5" max="5" width="14.109375" style="106" customWidth="1"/>
    <col min="6" max="6" width="13.44140625" style="106" customWidth="1"/>
    <col min="7" max="25" width="9.109375" style="106"/>
    <col min="26" max="26" width="9.109375" style="106" customWidth="1"/>
    <col min="27" max="28" width="9.109375" style="106" hidden="1" customWidth="1"/>
    <col min="29" max="16384" width="9.109375" style="106"/>
  </cols>
  <sheetData>
    <row r="1" spans="1:11" ht="15.6" x14ac:dyDescent="0.3">
      <c r="A1" s="105" t="s">
        <v>26</v>
      </c>
    </row>
    <row r="2" spans="1:11" ht="15.6" x14ac:dyDescent="0.3">
      <c r="A2" s="105" t="s">
        <v>27</v>
      </c>
    </row>
    <row r="4" spans="1:11" ht="21.75" customHeight="1" x14ac:dyDescent="0.3">
      <c r="B4" s="107" t="s">
        <v>28</v>
      </c>
      <c r="C4" s="948"/>
      <c r="D4" s="949"/>
      <c r="E4" s="949"/>
      <c r="F4" s="950"/>
    </row>
    <row r="5" spans="1:11" ht="21.75" customHeight="1" x14ac:dyDescent="0.3">
      <c r="B5" s="107" t="s">
        <v>34</v>
      </c>
      <c r="C5" s="948"/>
      <c r="D5" s="949"/>
      <c r="E5" s="949"/>
      <c r="F5" s="950"/>
    </row>
    <row r="6" spans="1:11" ht="21.75" customHeight="1" x14ac:dyDescent="0.3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3">
      <c r="B7" s="107" t="s">
        <v>51</v>
      </c>
      <c r="C7" s="948"/>
      <c r="D7" s="949"/>
      <c r="E7" s="949"/>
      <c r="F7" s="950"/>
    </row>
    <row r="8" spans="1:11" ht="21.75" customHeight="1" x14ac:dyDescent="0.3">
      <c r="C8" s="108"/>
      <c r="D8" s="108"/>
      <c r="E8" s="108"/>
      <c r="F8" s="108"/>
    </row>
    <row r="9" spans="1:11" ht="27.6" x14ac:dyDescent="0.3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3">
      <c r="B10" s="115" t="s">
        <v>29</v>
      </c>
      <c r="C10" s="141"/>
      <c r="D10" s="141"/>
      <c r="E10" s="141"/>
      <c r="F10" s="142"/>
    </row>
    <row r="11" spans="1:11" x14ac:dyDescent="0.3">
      <c r="B11" s="115" t="s">
        <v>30</v>
      </c>
      <c r="C11" s="141"/>
      <c r="D11" s="141"/>
      <c r="E11" s="141"/>
      <c r="F11" s="142"/>
    </row>
    <row r="12" spans="1:11" x14ac:dyDescent="0.3">
      <c r="B12" s="115" t="s">
        <v>38</v>
      </c>
      <c r="C12" s="141"/>
      <c r="D12" s="141"/>
      <c r="E12" s="141"/>
      <c r="F12" s="142"/>
    </row>
    <row r="13" spans="1:11" x14ac:dyDescent="0.3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3">
      <c r="B14" s="115" t="s">
        <v>39</v>
      </c>
      <c r="C14" s="141"/>
      <c r="D14" s="141"/>
      <c r="E14" s="141"/>
      <c r="F14" s="142"/>
    </row>
    <row r="15" spans="1:11" x14ac:dyDescent="0.3">
      <c r="B15" s="115" t="s">
        <v>31</v>
      </c>
      <c r="C15" s="141"/>
      <c r="D15" s="141"/>
      <c r="E15" s="141"/>
      <c r="F15" s="142"/>
    </row>
    <row r="16" spans="1:11" x14ac:dyDescent="0.3">
      <c r="B16" s="115" t="s">
        <v>40</v>
      </c>
      <c r="C16" s="141"/>
      <c r="D16" s="141"/>
      <c r="E16" s="141"/>
      <c r="F16" s="142"/>
    </row>
    <row r="17" spans="2:28" x14ac:dyDescent="0.3">
      <c r="B17" s="115" t="s">
        <v>41</v>
      </c>
      <c r="C17" s="141"/>
      <c r="D17" s="141"/>
      <c r="E17" s="141"/>
      <c r="F17" s="142"/>
    </row>
    <row r="18" spans="2:28" x14ac:dyDescent="0.3">
      <c r="B18" s="115" t="s">
        <v>25</v>
      </c>
      <c r="C18" s="141"/>
      <c r="D18" s="141"/>
      <c r="E18" s="141"/>
      <c r="F18" s="142"/>
    </row>
    <row r="19" spans="2:28" x14ac:dyDescent="0.3">
      <c r="B19" s="117" t="s">
        <v>50</v>
      </c>
      <c r="C19" s="143"/>
      <c r="D19" s="143"/>
      <c r="E19" s="143"/>
      <c r="F19" s="144"/>
    </row>
    <row r="21" spans="2:28" ht="27.6" x14ac:dyDescent="0.3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3">
      <c r="B22" s="132" t="s">
        <v>222</v>
      </c>
      <c r="C22" s="133"/>
      <c r="D22" s="134"/>
      <c r="E22" s="145"/>
      <c r="F22" s="689">
        <f>+E22</f>
        <v>0</v>
      </c>
    </row>
    <row r="23" spans="2:28" x14ac:dyDescent="0.3">
      <c r="B23" s="115" t="s">
        <v>21</v>
      </c>
      <c r="C23" s="108"/>
      <c r="D23" s="111"/>
      <c r="E23" s="111">
        <f>Assembly!H95</f>
        <v>0.89886622903023494</v>
      </c>
      <c r="F23" s="120">
        <f>E23</f>
        <v>0.89886622903023494</v>
      </c>
    </row>
    <row r="24" spans="2:28" x14ac:dyDescent="0.3">
      <c r="B24" s="115" t="s">
        <v>44</v>
      </c>
      <c r="C24" s="108"/>
      <c r="D24" s="111"/>
      <c r="E24" s="111">
        <f>Assembly!H96</f>
        <v>5.1669672009994727E-2</v>
      </c>
      <c r="F24" s="120">
        <f>E24</f>
        <v>5.1669672009994727E-2</v>
      </c>
    </row>
    <row r="25" spans="2:28" x14ac:dyDescent="0.3">
      <c r="B25" s="121" t="s">
        <v>40</v>
      </c>
      <c r="C25" s="108"/>
      <c r="D25" s="361"/>
      <c r="E25" s="122">
        <f>Assembly!H97</f>
        <v>2.4017960764299531E-2</v>
      </c>
      <c r="F25" s="123">
        <f>E25-Assembly!H85-Assembly!H86-Assembly!H88-Assembly!H89-'Machined Part #1'!I54-'Machined Part #1'!I58-'Pacific Quote #2'!I50-'Pacific Quote #2'!I54-'Pacific Quote #3'!I50-'Pacific Quote #3'!I54</f>
        <v>2.2217958964297731E-2</v>
      </c>
      <c r="AA25" s="686" t="s">
        <v>581</v>
      </c>
    </row>
    <row r="26" spans="2:28" x14ac:dyDescent="0.3">
      <c r="B26" s="115" t="s">
        <v>39</v>
      </c>
      <c r="C26" s="108"/>
      <c r="D26" s="112"/>
      <c r="E26" s="111">
        <f>E22-E23-E24-E25</f>
        <v>-0.97455386180452919</v>
      </c>
      <c r="F26" s="120">
        <f>F22-F23-F24-F25</f>
        <v>-0.97275386000452735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3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3">
      <c r="B28" s="115" t="s">
        <v>45</v>
      </c>
      <c r="C28" s="108"/>
      <c r="D28" s="112"/>
      <c r="E28" s="111">
        <f>E26-E27</f>
        <v>-0.97455386180452919</v>
      </c>
      <c r="F28" s="120">
        <f>F26-F27</f>
        <v>-0.97275386000452735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3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3">
      <c r="B30" s="115"/>
      <c r="C30" s="108"/>
      <c r="D30" s="108"/>
      <c r="E30" s="108"/>
      <c r="F30" s="116"/>
    </row>
    <row r="31" spans="2:28" x14ac:dyDescent="0.3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3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3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3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3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3">
      <c r="B37" s="136" t="s">
        <v>221</v>
      </c>
      <c r="C37" s="133"/>
      <c r="D37" s="133"/>
      <c r="E37" s="133"/>
      <c r="F37" s="129"/>
    </row>
    <row r="38" spans="2:9" x14ac:dyDescent="0.3">
      <c r="B38" s="115"/>
      <c r="C38" s="108"/>
      <c r="D38" s="108"/>
      <c r="E38" s="108"/>
      <c r="F38" s="116"/>
    </row>
    <row r="39" spans="2:9" x14ac:dyDescent="0.3">
      <c r="B39" s="115"/>
      <c r="C39" s="108"/>
      <c r="D39" s="108"/>
      <c r="E39" s="108"/>
      <c r="F39" s="116"/>
    </row>
    <row r="40" spans="2:9" x14ac:dyDescent="0.3">
      <c r="B40" s="115" t="s">
        <v>217</v>
      </c>
      <c r="C40" s="118"/>
      <c r="D40" s="118"/>
      <c r="E40" s="118"/>
      <c r="F40" s="116"/>
    </row>
    <row r="41" spans="2:9" x14ac:dyDescent="0.3">
      <c r="B41" s="115"/>
      <c r="C41" s="108"/>
      <c r="D41" s="108"/>
      <c r="E41" s="108"/>
      <c r="F41" s="116"/>
    </row>
    <row r="42" spans="2:9" x14ac:dyDescent="0.3">
      <c r="B42" s="115"/>
      <c r="C42" s="108"/>
      <c r="D42" s="108"/>
      <c r="E42" s="108"/>
      <c r="F42" s="116"/>
    </row>
    <row r="43" spans="2:9" x14ac:dyDescent="0.3">
      <c r="B43" s="115" t="s">
        <v>220</v>
      </c>
      <c r="C43" s="118"/>
      <c r="D43" s="118"/>
      <c r="E43" s="118"/>
      <c r="F43" s="116"/>
    </row>
    <row r="44" spans="2:9" x14ac:dyDescent="0.3">
      <c r="B44" s="115"/>
      <c r="C44" s="108"/>
      <c r="D44" s="108"/>
      <c r="E44" s="108"/>
      <c r="F44" s="116"/>
    </row>
    <row r="45" spans="2:9" x14ac:dyDescent="0.3">
      <c r="B45" s="115"/>
      <c r="C45" s="108"/>
      <c r="D45" s="108"/>
      <c r="E45" s="108"/>
      <c r="F45" s="116"/>
    </row>
    <row r="46" spans="2:9" x14ac:dyDescent="0.3">
      <c r="B46" s="115" t="s">
        <v>219</v>
      </c>
      <c r="C46" s="118"/>
      <c r="D46" s="118"/>
      <c r="E46" s="118"/>
      <c r="F46" s="116"/>
    </row>
    <row r="47" spans="2:9" x14ac:dyDescent="0.3">
      <c r="B47" s="115"/>
      <c r="C47" s="108"/>
      <c r="D47" s="108"/>
      <c r="E47" s="108"/>
      <c r="F47" s="116"/>
    </row>
    <row r="48" spans="2:9" x14ac:dyDescent="0.3">
      <c r="B48" s="115"/>
      <c r="C48" s="108"/>
      <c r="D48" s="108"/>
      <c r="E48" s="108"/>
      <c r="F48" s="116"/>
    </row>
    <row r="49" spans="2:6" x14ac:dyDescent="0.3">
      <c r="B49" s="115" t="s">
        <v>218</v>
      </c>
      <c r="C49" s="118"/>
      <c r="D49" s="118"/>
      <c r="E49" s="118"/>
      <c r="F49" s="116"/>
    </row>
    <row r="50" spans="2:6" x14ac:dyDescent="0.3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09375" defaultRowHeight="10.199999999999999" outlineLevelRow="1" outlineLevelCol="1" x14ac:dyDescent="0.2"/>
  <cols>
    <col min="1" max="1" width="4.88671875" style="1" customWidth="1"/>
    <col min="2" max="2" width="19.88671875" style="2" customWidth="1"/>
    <col min="3" max="4" width="10.6640625" style="2" customWidth="1"/>
    <col min="5" max="5" width="11.5546875" style="1" customWidth="1"/>
    <col min="6" max="6" width="10.6640625" style="2" bestFit="1" customWidth="1"/>
    <col min="7" max="7" width="10" style="2" customWidth="1"/>
    <col min="8" max="8" width="12.5546875" style="2" bestFit="1" customWidth="1"/>
    <col min="9" max="10" width="12.5546875" style="2" hidden="1" customWidth="1" outlineLevel="1"/>
    <col min="11" max="11" width="2.6640625" style="2" customWidth="1" collapsed="1"/>
    <col min="12" max="13" width="12.5546875" style="2" hidden="1" customWidth="1" outlineLevel="1"/>
    <col min="14" max="14" width="3" style="2" customWidth="1" collapsed="1"/>
    <col min="15" max="16" width="12.5546875" style="2" hidden="1" customWidth="1" outlineLevel="1"/>
    <col min="17" max="17" width="19.44140625" style="2" customWidth="1" collapsed="1"/>
    <col min="18" max="18" width="17" style="2" customWidth="1"/>
    <col min="19" max="23" width="9.109375" style="2"/>
    <col min="24" max="24" width="21" style="2" bestFit="1" customWidth="1"/>
    <col min="25" max="26" width="15.6640625" style="2" bestFit="1" customWidth="1"/>
    <col min="27" max="27" width="16" style="2" bestFit="1" customWidth="1"/>
    <col min="28" max="28" width="19.33203125" style="2" bestFit="1" customWidth="1"/>
    <col min="29" max="29" width="14.109375" style="2" bestFit="1" customWidth="1"/>
    <col min="30" max="30" width="12.109375" style="2" bestFit="1" customWidth="1"/>
    <col min="31" max="32" width="9.109375" style="2"/>
    <col min="33" max="33" width="12.109375" style="2" bestFit="1" customWidth="1"/>
    <col min="34" max="34" width="13.44140625" style="2" bestFit="1" customWidth="1"/>
    <col min="35" max="16384" width="9.109375" style="2"/>
  </cols>
  <sheetData>
    <row r="1" spans="1:34" s="4" customFormat="1" ht="15.6" x14ac:dyDescent="0.3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5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5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3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3.2" x14ac:dyDescent="0.2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3.2" x14ac:dyDescent="0.2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3.2" x14ac:dyDescent="0.2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3.2" x14ac:dyDescent="0.2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3.2" x14ac:dyDescent="0.2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3.2" x14ac:dyDescent="0.2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3.2" x14ac:dyDescent="0.2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3.2" x14ac:dyDescent="0.2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3.2" x14ac:dyDescent="0.2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3.2" hidden="1" outlineLevel="1" x14ac:dyDescent="0.25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3.2" hidden="1" outlineLevel="1" x14ac:dyDescent="0.25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3.2" hidden="1" outlineLevel="1" x14ac:dyDescent="0.25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3.2" hidden="1" outlineLevel="1" x14ac:dyDescent="0.25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3.2" hidden="1" outlineLevel="1" x14ac:dyDescent="0.25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3.2" hidden="1" outlineLevel="1" x14ac:dyDescent="0.25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3.2" hidden="1" outlineLevel="1" x14ac:dyDescent="0.25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3.2" hidden="1" outlineLevel="1" x14ac:dyDescent="0.25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3.2" hidden="1" outlineLevel="1" x14ac:dyDescent="0.25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3.2" hidden="1" outlineLevel="1" x14ac:dyDescent="0.25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3.2" hidden="1" outlineLevel="1" x14ac:dyDescent="0.25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3.2" hidden="1" outlineLevel="1" x14ac:dyDescent="0.25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3.2" hidden="1" outlineLevel="1" x14ac:dyDescent="0.25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3.2" hidden="1" outlineLevel="1" x14ac:dyDescent="0.25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8" collapsed="1" thickBot="1" x14ac:dyDescent="0.3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8" thickBot="1" x14ac:dyDescent="0.3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8" thickBot="1" x14ac:dyDescent="0.3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0.89886622903023494</v>
      </c>
      <c r="F34" s="395">
        <f>'Machined Part #1'!I55+'Machined Part #1'!I56+'Machined Part #1'!I57</f>
        <v>5.1669672009994727E-2</v>
      </c>
      <c r="G34" s="468">
        <f>'Machined Part #1'!I63+'Machined Part #1'!I54+'Machined Part #1'!I58</f>
        <v>2.4017960764299531E-2</v>
      </c>
      <c r="H34" s="327">
        <f>'Machined Part #1'!I64</f>
        <v>0.97455386180452919</v>
      </c>
      <c r="I34" s="327"/>
      <c r="J34" s="844">
        <f t="shared" ref="J34:J43" si="1">$H34</f>
        <v>0.97455386180452919</v>
      </c>
      <c r="K34" s="812"/>
      <c r="L34" s="327"/>
      <c r="M34" s="327">
        <f t="shared" ref="M34:M43" si="2">$H34</f>
        <v>0.97455386180452919</v>
      </c>
      <c r="N34" s="812"/>
      <c r="O34" s="327"/>
      <c r="P34" s="327">
        <f t="shared" ref="P34:P43" si="3">$H34</f>
        <v>0.97455386180452919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0.8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0.8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0.97455386180452919</v>
      </c>
      <c r="I44" s="467"/>
      <c r="J44" s="847">
        <f>SUM(J34:J43)</f>
        <v>0.97455386180452919</v>
      </c>
      <c r="K44" s="814"/>
      <c r="L44" s="467"/>
      <c r="M44" s="467">
        <f>SUM(M34:M43)</f>
        <v>0.97455386180452919</v>
      </c>
      <c r="N44" s="814"/>
      <c r="O44" s="467"/>
      <c r="P44" s="467">
        <f>SUM(P34:P43)</f>
        <v>0.97455386180452919</v>
      </c>
      <c r="Q44" s="671"/>
      <c r="R44" s="672"/>
    </row>
    <row r="45" spans="1:34" ht="10.8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0.8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0.8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0.8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0.8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0.8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1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0.8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0.8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0.8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0.8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0.8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0.89886622903023494</v>
      </c>
      <c r="I95" s="478"/>
      <c r="J95" s="862">
        <f>J65+SUM(F46:F55)+SUM(F34:F43)+J32</f>
        <v>5.1669672009994727E-2</v>
      </c>
      <c r="K95" s="817"/>
      <c r="L95" s="478"/>
      <c r="M95" s="478">
        <f>M65+SUM(G46:G55)+SUM(G34:G43)+M32</f>
        <v>2.4017960764299531E-2</v>
      </c>
      <c r="N95" s="817"/>
      <c r="O95" s="478"/>
      <c r="P95" s="478">
        <f>P65+SUM(H46:H55)+SUM(H34:H43)+P32</f>
        <v>0.97455386180452919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5.1669672009994727E-2</v>
      </c>
      <c r="I96" s="397"/>
      <c r="J96" s="863">
        <f>J80+SUM(G46:G55)+SUM(G34:G43)</f>
        <v>2.4017960764299531E-2</v>
      </c>
      <c r="K96" s="823"/>
      <c r="L96" s="397"/>
      <c r="M96" s="397">
        <f>M80+SUM(H46:H55)+SUM(H34:H43)</f>
        <v>0.97455386180452919</v>
      </c>
      <c r="N96" s="823"/>
      <c r="O96" s="397"/>
      <c r="P96" s="397">
        <f>P80+SUM(J46:J55)+SUM(J34:J43)</f>
        <v>0.97455386180452919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2.4017960764299531E-2</v>
      </c>
      <c r="I97" s="326"/>
      <c r="J97" s="864">
        <f>J81+SUM(H46:H55)+SUM(H34:H43)+J91</f>
        <v>0.97455386180452919</v>
      </c>
      <c r="K97" s="816"/>
      <c r="L97" s="326"/>
      <c r="M97" s="326">
        <f>M81+SUM(J46:J55)+SUM(J34:J43)+M91</f>
        <v>0.97455386180452919</v>
      </c>
      <c r="N97" s="816"/>
      <c r="O97" s="326"/>
      <c r="P97" s="326">
        <f>P81+SUM(M46:M55)+SUM(M34:M43)+P91</f>
        <v>0.97455386180452919</v>
      </c>
      <c r="Q97" s="682"/>
      <c r="R97" s="572"/>
    </row>
    <row r="98" spans="1:18" ht="13.8" hidden="1" thickBot="1" x14ac:dyDescent="0.3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8" thickBot="1" x14ac:dyDescent="0.3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0.97455386180452919</v>
      </c>
      <c r="I99" s="360"/>
      <c r="J99" s="866">
        <f>SUM(J95:J98)</f>
        <v>1.0502414945788234</v>
      </c>
      <c r="K99" s="818"/>
      <c r="L99" s="360"/>
      <c r="M99" s="360">
        <f>SUM(M95:M98)</f>
        <v>1.973125684373358</v>
      </c>
      <c r="N99" s="818"/>
      <c r="O99" s="360"/>
      <c r="P99" s="360">
        <f>SUM(P95:P98)</f>
        <v>2.9236615854135874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0.8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0.8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0.8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0.8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0.8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0.8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0.8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480060</xdr:colOff>
                <xdr:row>0</xdr:row>
                <xdr:rowOff>144780</xdr:rowOff>
              </from>
              <to>
                <xdr:col>20</xdr:col>
                <xdr:colOff>327660</xdr:colOff>
                <xdr:row>2</xdr:row>
                <xdr:rowOff>76200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7" thickBot="1" x14ac:dyDescent="0.3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8" thickBot="1" x14ac:dyDescent="0.3">
      <c r="B19" s="457"/>
      <c r="I19" s="725"/>
      <c r="J19" s="725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7" thickBot="1" x14ac:dyDescent="0.3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8" thickBot="1" x14ac:dyDescent="0.3">
      <c r="B19" s="457"/>
      <c r="I19" s="725"/>
      <c r="J19" s="725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3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Trish Lucz</cp:lastModifiedBy>
  <cp:lastPrinted>2012-09-25T16:12:10Z</cp:lastPrinted>
  <dcterms:created xsi:type="dcterms:W3CDTF">1996-10-14T23:33:28Z</dcterms:created>
  <dcterms:modified xsi:type="dcterms:W3CDTF">2015-06-19T17:46:31Z</dcterms:modified>
</cp:coreProperties>
</file>