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<sst xmlns="http://schemas.openxmlformats.org/spreadsheetml/2006/main" count="3073" uniqueCount="711">
  <si>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</si>
  <si>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</si>
  <si>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</si>
  <si>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</si>
  <si>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</si>
  <si>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</si>
  <si>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</si>
  <si>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</si>
  <si>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</si>
  <si>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</si>
  <si>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</si>
  <si>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</si>
  <si>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</si>
  <si>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</si>
  <si>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</si>
  <si>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</si>
  <si>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</si>
  <si>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</si>
  <si>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</si>
  <si>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</si>
  <si>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</si>
  <si>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</si>
  <si>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</si>
  <si>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</si>
  <si>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</si>
  <si>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</si>
  <si>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</si>
  <si>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</si>
  <si>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</si>
  <si>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</si>
  <si>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</si>
  <si>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</si>
  <si>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</si>
  <si>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</si>
  <si>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</si>
  <si>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</si>
  <si>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</si>
  <si>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</si>
  <si>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</si>
  <si>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</si>
  <si>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</si>
  <si>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</si>
  <si>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</si>
  <si>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</si>
  <si>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</si>
  <si>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</si>
  <si>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</si>
  <si>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</si>
  <si>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</si>
  <si>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</si>
  <si>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</si>
  <si>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</si>
  <si>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</si>
  <si>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</si>
  <si>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</si>
  <si>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</si>
  <si>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</si>
  <si>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</si>
  <si>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</si>
  <si>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</si>
  <si>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</si>
  <si>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</si>
  <si>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</si>
  <si>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</si>
  <si>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</si>
  <si>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</si>
  <si>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</si>
  <si>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</si>
  <si>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</si>
  <si>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</si>
  <si>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</si>
  <si>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</si>
  <si>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</si>
  <si>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</si>
  <si>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</si>
  <si>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</si>
  <si>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</si>
  <si>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</si>
  <si>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</si>
  <si>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</si>
  <si>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</si>
  <si>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</si>
  <si>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</si>
  <si>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</si>
  <si>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</si>
  <si>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</si>
  <si>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</si>
  <si>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</si>
  <si>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</si>
  <si>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</si>
  <si>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</si>
  <si>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</si>
  <si>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</si>
  <si>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</si>
  <si>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</si>
  <si>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</si>
  <si>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</si>
  <si>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</si>
  <si>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</si>
  <si>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</si>
  <si>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</si>
  <si>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</si>
  <si>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</si>
  <si>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</si>
  <si>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</si>
  <si>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</si>
  <si>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</si>
  <si>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</si>
  <si>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</si>
  <si>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</si>
  <si>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</si>
  <si>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</si>
  <si>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</si>
  <si>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</si>
  <si>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</si>
  <si>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</si>
  <si>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</si>
  <si>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</si>
  <si>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</si>
  <si>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</si>
  <si>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</si>
  <si>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</si>
  <si>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</si>
  <si>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</si>
  <si>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</si>
  <si>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</si>
  <si>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</si>
  <si>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</si>
  <si>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</si>
  <si>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</si>
  <si>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</si>
  <si>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</si>
  <si>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</si>
  <si>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</si>
  <si>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</si>
  <si>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</si>
  <si>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</si>
  <si>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</si>
  <si>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</si>
  <si>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</si>
  <si>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</si>
  <si>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</si>
  <si>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</si>
  <si>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</si>
  <si>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</si>
  <si>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</si>
  <si>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</si>
  <si>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</si>
  <si>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</si>
  <si>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</si>
  <si>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</si>
  <si>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</si>
  <si>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</si>
  <si>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</si>
  <si>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</si>
  <si>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</si>
  <si>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</si>
  <si>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</si>
  <si>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</si>
  <si>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</si>
  <si>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</si>
  <si>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</si>
  <si>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</si>
  <si>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</si>
  <si>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</si>
  <si>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</si>
  <si>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</si>
  <si>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</si>
  <si>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</si>
  <si>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</si>
  <si>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</si>
  <si>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</si>
  <si>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</si>
  <si>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</si>
  <si>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</si>
  <si>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</si>
  <si>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</si>
  <si>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</si>
  <si>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</si>
  <si>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</si>
  <si>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</si>
  <si>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</si>
  <si>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</si>
  <si>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</si>
  <si>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</si>
  <si>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</si>
  <si>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</si>
  <si>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</si>
  <si>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</si>
  <si>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</si>
  <si>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</si>
  <si>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</si>
  <si>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</si>
  <si>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</si>
  <si>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</si>
  <si>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</si>
  <si>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</si>
  <si>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</si>
  <si>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</si>
  <si>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</si>
  <si>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</si>
  <si>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</si>
  <si>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</si>
  <si>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</si>
  <si>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</si>
  <si>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</si>
  <si>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</si>
  <si>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</si>
  <si>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</si>
  <si>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</si>
  <si>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</si>
  <si>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</si>
  <si>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</si>
  <si>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</si>
  <si>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</si>
  <si>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</si>
  <si>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</si>
  <si>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</si>
  <si>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</si>
  <si>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</si>
  <si>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</si>
  <si>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</si>
  <si>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</si>
  <si>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</si>
  <si>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</si>
  <si>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</si>
  <si>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</si>
  <si>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</si>
  <si>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</si>
  <si>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</si>
  <si>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</si>
  <si>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</si>
  <si>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</si>
  <si>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</si>
  <si>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</si>
  <si>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</si>
  <si>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</si>
  <si>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</si>
  <si>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</si>
  <si>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</si>
  <si>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</si>
  <si>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</si>
  <si>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</si>
  <si>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</si>
  <si>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</si>
  <si>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</si>
  <si>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</si>
  <si>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</si>
  <si>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</si>
  <si>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</si>
  <si>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</si>
  <si>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</si>
  <si>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</si>
  <si>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</si>
  <si>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</si>
  <si>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</si>
  <si>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</si>
  <si>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</si>
  <si>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</si>
  <si>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</si>
  <si>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</si>
  <si>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</si>
  <si>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</si>
  <si>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</si>
  <si>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</si>
  <si>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</si>
  <si>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</si>
  <si>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</si>
  <si>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</si>
  <si>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</si>
  <si>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</si>
  <si>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</si>
  <si>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</si>
  <si>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</si>
  <si>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</si>
  <si>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</si>
  <si>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</si>
  <si>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</si>
  <si>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</si>
  <si>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</si>
  <si>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</si>
  <si>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</si>
  <si>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</si>
  <si>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</si>
  <si>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</si>
  <si>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</si>
  <si>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</si>
  <si>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</si>
  <si>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</si>
  <si>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</si>
  <si>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</si>
  <si>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</si>
  <si>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</si>
  <si>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</si>
  <si>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</si>
  <si>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</si>
  <si>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</si>
  <si>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</si>
  <si>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</si>
  <si>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</si>
  <si>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</si>
  <si>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</si>
  <si>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</si>
  <si>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</si>
  <si>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</si>
  <si>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</si>
  <si>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</si>
  <si>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</si>
  <si>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</si>
  <si>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</si>
  <si>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</si>
  <si>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</si>
  <si>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</si>
  <si>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</si>
  <si>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</si>
  <si>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</si>
  <si>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</si>
  <si>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</si>
  <si>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</si>
  <si>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</si>
  <si>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</si>
  <si>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</si>
  <si>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</si>
  <si>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</si>
  <si>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</si>
  <si>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</si>
  <si>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</si>
  <si>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</si>
  <si>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</si>
  <si>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</si>
  <si>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</si>
  <si>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</si>
  <si>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</si>
  <si>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</si>
  <si>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</si>
  <si>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</si>
  <si>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</si>
  <si>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</si>
  <si>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</si>
  <si>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</si>
  <si>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</si>
  <si>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</si>
  <si>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</si>
  <si>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</si>
  <si>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</si>
  <si>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</si>
  <si>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</si>
  <si>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</si>
  <si>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</si>
  <si>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</si>
  <si>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</si>
  <si>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</si>
  <si>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</si>
  <si>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</si>
  <si>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</si>
  <si>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</si>
  <si>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</si>
  <si>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</si>
  <si>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</si>
  <si>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</si>
  <si>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</si>
  <si>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</si>
  <si>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</si>
  <si>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</si>
  <si>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</si>
  <si>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</si>
  <si>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</si>
  <si>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</si>
  <si>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</si>
  <si>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</si>
  <si>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</si>
  <si>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</si>
  <si>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</si>
  <si>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</si>
  <si>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</si>
  <si>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</si>
  <si>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</si>
  <si>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</si>
  <si>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</si>
  <si>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</si>
  <si>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</si>
  <si>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</si>
  <si>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</si>
  <si>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</si>
  <si>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</si>
  <si>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</si>
  <si>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</si>
  <si>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</si>
  <si>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</si>
  <si>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</si>
  <si>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</si>
  <si>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</si>
  <si>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</si>
  <si>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</si>
  <si>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</si>
  <si>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</si>
  <si>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</si>
  <si>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</si>
  <si>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</si>
  <si>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</si>
  <si>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</si>
  <si>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</si>
  <si>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</si>
  <si>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</si>
  <si>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</si>
  <si>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</si>
  <si>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</si>
  <si>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</si>
  <si>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</si>
  <si>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</si>
  <si>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</si>
  <si>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</si>
  <si>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</si>
  <si>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</si>
  <si>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</si>
  <si>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</si>
  <si>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</si>
  <si>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</si>
  <si>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</si>
  <si>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</si>
  <si>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</si>
  <si>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</si>
  <si>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</si>
  <si>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</si>
  <si>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</si>
  <si>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</si>
  <si>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</si>
  <si>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</si>
  <si>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</si>
  <si>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</si>
  <si>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</si>
  <si>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</si>
  <si>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</si>
  <si>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</si>
  <si>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</si>
  <si>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</si>
  <si>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</si>
  <si>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</si>
  <si>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</si>
  <si>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</si>
  <si>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</si>
  <si>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</si>
  <si>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</si>
  <si>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</si>
  <si>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</si>
  <si>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</si>
  <si>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</si>
  <si>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</si>
  <si>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</si>
  <si>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</si>
  <si>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</si>
  <si>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</si>
  <si>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</si>
  <si>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</si>
  <si>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</si>
  <si>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</si>
  <si>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</si>
  <si>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</si>
  <si>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</si>
  <si>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</si>
  <si>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</si>
  <si>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</si>
  <si>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</si>
  <si>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</si>
  <si>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</si>
  <si>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</si>
  <si>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</si>
  <si>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</si>
  <si>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</si>
  <si>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</si>
  <si>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</si>
  <si>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</si>
  <si>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</si>
  <si>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</si>
  <si>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</si>
  <si>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</si>
  <si>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</si>
  <si>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</si>
  <si>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</si>
  <si>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</si>
  <si>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</si>
  <si>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</si>
  <si>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</si>
  <si>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</si>
  <si>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</si>
  <si>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</si>
  <si>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</si>
  <si>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</si>
  <si>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</si>
  <si>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</si>
  <si>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</si>
  <si>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</si>
  <si>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</si>
  <si>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</si>
  <si>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</si>
  <si>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</si>
  <si>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</si>
  <si>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</si>
  <si>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</si>
  <si>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</si>
  <si>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</si>
  <si>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</si>
  <si>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</si>
  <si>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</si>
  <si>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</si>
  <si>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</si>
  <si>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</si>
  <si>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</si>
  <si>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</si>
  <si>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</si>
  <si>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</si>
  <si>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</si>
  <si>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</si>
  <si>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</si>
  <si>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</si>
  <si>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</si>
  <si>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</si>
  <si>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</si>
  <si>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</si>
  <si>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</si>
  <si>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</si>
  <si>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</si>
  <si>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</si>
  <si>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</si>
  <si>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</si>
  <si>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</si>
  <si>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</si>
  <si>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</si>
  <si>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</si>
  <si>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</si>
  <si>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</si>
  <si>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</si>
  <si>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</si>
  <si>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</si>
  <si>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</si>
  <si>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</si>
  <si>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</si>
  <si>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</si>
  <si>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</si>
  <si>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</si>
  <si>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</si>
  <si>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</si>
  <si>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</si>
  <si>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</si>
  <si>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</si>
  <si>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</si>
  <si>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</si>
  <si>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</si>
  <si>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</si>
  <si>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</si>
  <si>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</si>
  <si>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</si>
  <si>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</si>
  <si>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</si>
  <si>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</si>
  <si>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</si>
  <si>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</si>
  <si>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</si>
  <si>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</si>
  <si>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</si>
  <si>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</si>
  <si>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</si>
  <si>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</si>
  <si>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</si>
  <si>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</si>
  <si>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</si>
  <si>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</si>
  <si>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</si>
  <si>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</si>
  <si>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</si>
  <si>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</si>
  <si>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</si>
  <si>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</si>
  <si>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</si>
  <si>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</si>
  <si>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</si>
  <si>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</si>
  <si>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</si>
  <si>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</si>
  <si>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</si>
  <si>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</si>
  <si>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</si>
  <si>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</si>
  <si>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</si>
  <si>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</si>
  <si>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</si>
  <si>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</si>
  <si>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</si>
  <si>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</si>
  <si>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</si>
  <si>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</si>
  <si>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</si>
  <si>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</si>
  <si>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</si>
  <si>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</si>
  <si>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</si>
  <si>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</si>
  <si>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</si>
  <si>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</si>
  <si>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</si>
  <si>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</si>
  <si>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</si>
  <si>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</si>
  <si>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</si>
  <si>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</si>
  <si>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</si>
  <si>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</si>
  <si>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</si>
  <si>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</si>
  <si>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</si>
  <si>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</si>
  <si>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</si>
  <si>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</si>
  <si>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</si>
  <si>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</si>
  <si>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</si>
  <si>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</si>
  <si>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</si>
  <si>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</si>
  <si>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</si>
  <si>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</si>
  <si>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</si>
  <si>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</si>
  <si>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</si>
  <si>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</si>
  <si>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</si>
  <si>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</si>
  <si>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</si>
  <si>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</si>
  <si>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</si>
  <si>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</si>
  <si>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</si>
  <si>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</si>
  <si>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</si>
  <si>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</si>
  <si>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</si>
  <si>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</si>
  <si>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</si>
  <si>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</si>
  <si>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</si>
  <si>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</si>
  <si>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</si>
  <si>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</si>
  <si>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</si>
  <si>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</si>
  <si>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</si>
  <si>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</si>
  <si>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</si>
  <si>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</si>
  <si>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</si>
  <si>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</si>
  <si>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</si>
  <si>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</si>
  <si>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</si>
  <si>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</si>
  <si>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</si>
  <si>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</si>
  <si>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</si>
  <si>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</si>
  <si>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</si>
  <si>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</si>
  <si>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</si>
  <si>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</si>
  <si>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</si>
  <si>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</si>
  <si>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</si>
  <si>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</si>
  <si>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</si>
  <si>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</si>
  <si>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</si>
  <si>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</si>
  <si>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</si>
  <si>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</si>
  <si>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</si>
  <si>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</si>
  <si>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</si>
  <si>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</si>
  <si>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</si>
  <si>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</si>
  <si>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</si>
  <si>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</si>
  <si>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</si>
  <si>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</si>
  <si>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</si>
  <si>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</si>
  <si>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</si>
  <si>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</si>
  <si>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</si>
  <si>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</si>
  <si>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</si>
  <si>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</si>
  <si>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</si>
  <si>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</si>
  <si>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</si>
  <si>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</si>
  <si>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</si>
  <si>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</si>
  <si>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</si>
  <si>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</si>
  <si>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</si>
  <si>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</si>
  <si>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</si>
  <si>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</si>
  <si>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</si>
  <si>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</si>
  <si>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</si>
  <si>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</si>
  <si>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</si>
  <si>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SAME AS 143124-1-C PER ROB D</t>
  </si>
  <si>
    <t>301868-1-C     L2</t>
  </si>
  <si>
    <t>301868-1-C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</si>
</sst>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709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301868-1-C     L2</v>
      </c>
      <c r="Q5" s="348"/>
      <c r="R5" s="226"/>
      <c r="S5" s="226"/>
      <c r="T5" s="226"/>
      <c r="U5" s="349" t="s">
        <v>16</v>
      </c>
      <c r="V5" s="920">
        <f ca="1" xml:space="preserve"> TODAY()</f>
        <v>42475</v>
      </c>
      <c r="W5" s="158"/>
      <c r="X5" s="158"/>
      <c r="Y5" s="158"/>
    </row>
    <row r="6" spans="1:29" ht="18.75" thickBot="1" x14ac:dyDescent="0.3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9" t="s">
        <v>317</v>
      </c>
      <c r="C8" s="992" t="s">
        <v>339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4" t="s">
        <v>708</v>
      </c>
      <c r="O8" s="1024"/>
      <c r="P8" s="1024"/>
      <c r="Q8" s="1024"/>
      <c r="R8" s="1024"/>
      <c r="S8" s="1024"/>
      <c r="T8" s="1024"/>
      <c r="U8" s="158"/>
      <c r="V8" s="198"/>
      <c r="W8" s="158"/>
      <c r="X8" s="158"/>
      <c r="Y8" s="158"/>
    </row>
    <row r="9" spans="1:29" ht="13.5" thickBot="1" x14ac:dyDescent="0.25">
      <c r="A9" s="979"/>
      <c r="B9" s="1020"/>
      <c r="C9" s="993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20"/>
      <c r="C10" s="993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20"/>
      <c r="C11" s="993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20"/>
      <c r="C12" s="993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20"/>
      <c r="C13" s="993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9">
        <v>1.68</v>
      </c>
      <c r="P13" s="158"/>
      <c r="Q13" s="1001" t="s">
        <v>312</v>
      </c>
      <c r="R13" s="970"/>
      <c r="S13" s="1018">
        <f>+C20</f>
        <v>1.0625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20"/>
      <c r="C14" s="993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9" t="s">
        <v>306</v>
      </c>
      <c r="C15" s="992" t="s">
        <v>305</v>
      </c>
      <c r="D15" s="102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8" t="s">
        <v>309</v>
      </c>
      <c r="M15" s="969"/>
      <c r="N15" s="252"/>
      <c r="O15" s="790">
        <v>8.5000000000000006E-2</v>
      </c>
      <c r="P15" s="158"/>
      <c r="Q15" s="1001" t="s">
        <v>308</v>
      </c>
      <c r="R15" s="970"/>
      <c r="S15" s="789">
        <v>1.8480000000000001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20"/>
      <c r="C16" s="993"/>
      <c r="D16" s="102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20"/>
      <c r="C17" s="993"/>
      <c r="D17" s="1023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7" t="s">
        <v>304</v>
      </c>
      <c r="R17" s="1008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20"/>
      <c r="C18" s="993"/>
      <c r="D18" s="102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9">
        <f>SUM(O13:O16)</f>
        <v>1.7849999999999999</v>
      </c>
      <c r="P18" s="158"/>
      <c r="Q18" s="1001" t="s">
        <v>302</v>
      </c>
      <c r="R18" s="969"/>
      <c r="S18" s="970"/>
      <c r="T18" s="254">
        <f>144-S15</f>
        <v>142.15199999999999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20"/>
      <c r="C19" s="1022"/>
      <c r="D19" s="102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935">
        <v>5.0000000000000001E-3</v>
      </c>
      <c r="P20" s="158"/>
      <c r="Q20" s="1001" t="s">
        <v>299</v>
      </c>
      <c r="R20" s="970"/>
      <c r="S20" s="252">
        <f>IF(ISERROR(T18/O22),"",T18/O22)</f>
        <v>79.240770935239766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6" t="s">
        <v>691</v>
      </c>
      <c r="M21" s="1027"/>
      <c r="N21" s="102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1.7939249999999998</v>
      </c>
      <c r="P22" s="158"/>
      <c r="Q22" s="1001" t="s">
        <v>296</v>
      </c>
      <c r="R22" s="969"/>
      <c r="S22" s="969"/>
      <c r="T22" s="203">
        <f>IF(S20="",,S20 - 1)</f>
        <v>78.240770935239766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19">
        <f>IF(ISERROR(S17/T22),,S17/T22)</f>
        <v>0.51011834662586653</v>
      </c>
      <c r="P24" s="243" t="s">
        <v>22</v>
      </c>
      <c r="Q24" s="1028" t="s">
        <v>692</v>
      </c>
      <c r="R24" s="1028"/>
      <c r="S24" s="1028"/>
      <c r="T24" s="1028"/>
      <c r="U24" s="1028"/>
      <c r="V24" s="198"/>
      <c r="W24" s="158"/>
      <c r="X24" s="158"/>
      <c r="Y24" s="158"/>
    </row>
    <row r="25" spans="1:29" s="237" customFormat="1" ht="13.5" thickBot="1" x14ac:dyDescent="0.25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2" t="s">
        <v>289</v>
      </c>
      <c r="M27" s="1033"/>
      <c r="N27" s="1033"/>
      <c r="O27" s="1033"/>
      <c r="P27" s="1034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8">
        <v>8</v>
      </c>
      <c r="B28" s="990" t="s">
        <v>676</v>
      </c>
      <c r="C28" s="992" t="s">
        <v>323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7" t="s">
        <v>288</v>
      </c>
      <c r="R28" s="1038"/>
      <c r="S28" s="1039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3" t="s">
        <v>710</v>
      </c>
      <c r="N30" s="1043"/>
      <c r="O30" s="921">
        <v>0.26500000000000001</v>
      </c>
      <c r="P30" s="158"/>
      <c r="Q30" s="932" t="s">
        <v>287</v>
      </c>
      <c r="R30" s="933"/>
      <c r="S30" s="934"/>
      <c r="T30" s="930">
        <f>IF(ISERROR(T29*0.9),"",T29*0.9)</f>
        <v>249.23076923076923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0.24511834662586651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8"/>
      <c r="B34" s="990"/>
      <c r="C34" s="993"/>
      <c r="D34" s="995"/>
      <c r="E34" s="157"/>
      <c r="F34" s="307">
        <v>47</v>
      </c>
      <c r="G34" s="1040" t="s">
        <v>685</v>
      </c>
      <c r="H34" s="1041"/>
      <c r="I34" s="104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7" t="s">
        <v>683</v>
      </c>
      <c r="M35" s="1048"/>
      <c r="N35" s="1048"/>
      <c r="O35" s="967"/>
      <c r="P35" s="158"/>
      <c r="Q35" s="968" t="s">
        <v>280</v>
      </c>
      <c r="R35" s="970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51" t="s">
        <v>706</v>
      </c>
      <c r="M37" s="1025" t="s">
        <v>704</v>
      </c>
      <c r="N37" s="1025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2"/>
      <c r="M38" s="1025" t="s">
        <v>705</v>
      </c>
      <c r="N38" s="1025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9" t="s">
        <v>701</v>
      </c>
      <c r="T39" s="1050"/>
      <c r="U39" s="105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469.4446256114386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1.8480000000000001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79.240770935239766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78.240770935239766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11.269817750065323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153.37272187581655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169.04726625097985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0.51011834662586653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1.0712485279143198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310.95273374902013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3731.4328049882415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9"/>
      <c r="G52" s="1030"/>
      <c r="H52" s="1030"/>
      <c r="I52" s="1031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466.42910062353019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0.87485296446336114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3" t="s">
        <v>248</v>
      </c>
      <c r="M54" s="964"/>
      <c r="N54" s="964"/>
      <c r="O54" s="965"/>
      <c r="P54" s="972">
        <f>U52</f>
        <v>466.42910062353019</v>
      </c>
      <c r="Q54" s="973"/>
      <c r="R54" s="971" t="s">
        <v>702</v>
      </c>
      <c r="S54" s="323" t="s">
        <v>247</v>
      </c>
      <c r="T54" s="324"/>
      <c r="U54" s="324"/>
      <c r="V54" s="347">
        <f>O24</f>
        <v>0.51011834662586653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963" t="s">
        <v>244</v>
      </c>
      <c r="M56" s="964"/>
      <c r="N56" s="964"/>
      <c r="O56" s="965"/>
      <c r="P56" s="966">
        <f>T30</f>
        <v>249.23076923076923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0.35708284263810652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0.1963955634509586</v>
      </c>
      <c r="E62" s="146"/>
      <c r="F62" s="304">
        <v>68</v>
      </c>
      <c r="G62" s="180" t="s">
        <v>231</v>
      </c>
      <c r="H62" s="182"/>
      <c r="I62" s="181">
        <f>SUM(I53:I61)</f>
        <v>0.94293802288874229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0.87485296446336114</v>
      </c>
      <c r="E64" s="146"/>
      <c r="F64" s="165">
        <v>70</v>
      </c>
      <c r="G64" s="167" t="s">
        <v>352</v>
      </c>
      <c r="H64" s="166"/>
      <c r="I64" s="162">
        <f>+I63+I62</f>
        <v>0.96515598185303997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9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N8:T8"/>
    <mergeCell ref="M38:N38"/>
    <mergeCell ref="M37:N37"/>
    <mergeCell ref="Q35:R35"/>
    <mergeCell ref="Q36:S36"/>
    <mergeCell ref="Q44:R4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42475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42475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 x14ac:dyDescent="0.25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0.88946834907874572</v>
      </c>
      <c r="F23" s="120">
        <f>E23</f>
        <v>0.88946834907874572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-0.96515598185303997</v>
      </c>
      <c r="F26" s="120">
        <f>F22-F23-F24-F25</f>
        <v>-0.96335598005303813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-0.96515598185303997</v>
      </c>
      <c r="F28" s="120">
        <f>F26-F27</f>
        <v>-0.96335598005303813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0.88946834907874572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0.96515598185303997</v>
      </c>
      <c r="I34" s="327"/>
      <c r="J34" s="844">
        <f t="shared" ref="J34:J43" si="1">$H34</f>
        <v>0.96515598185303997</v>
      </c>
      <c r="K34" s="812"/>
      <c r="L34" s="327"/>
      <c r="M34" s="327">
        <f t="shared" ref="M34:M43" si="2">$H34</f>
        <v>0.96515598185303997</v>
      </c>
      <c r="N34" s="812"/>
      <c r="O34" s="327"/>
      <c r="P34" s="327">
        <f t="shared" ref="P34:P43" si="3">$H34</f>
        <v>0.96515598185303997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0.96515598185303997</v>
      </c>
      <c r="I44" s="467"/>
      <c r="J44" s="847">
        <f>SUM(J34:J43)</f>
        <v>0.96515598185303997</v>
      </c>
      <c r="K44" s="814"/>
      <c r="L44" s="467"/>
      <c r="M44" s="467">
        <f>SUM(M34:M43)</f>
        <v>0.96515598185303997</v>
      </c>
      <c r="N44" s="814"/>
      <c r="O44" s="467"/>
      <c r="P44" s="467">
        <f>SUM(P34:P43)</f>
        <v>0.96515598185303997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0.88946834907874572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0.96515598185303997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0.96515598185303997</v>
      </c>
      <c r="N96" s="823"/>
      <c r="O96" s="397"/>
      <c r="P96" s="397">
        <f>P80+SUM(J46:J55)+SUM(J34:J43)</f>
        <v>0.96515598185303997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0.96515598185303997</v>
      </c>
      <c r="K97" s="816"/>
      <c r="L97" s="326"/>
      <c r="M97" s="326">
        <f>M81+SUM(J46:J55)+SUM(J34:J43)+M91</f>
        <v>0.96515598185303997</v>
      </c>
      <c r="N97" s="816"/>
      <c r="O97" s="326"/>
      <c r="P97" s="326">
        <f>P81+SUM(M46:M55)+SUM(M34:M43)+P91</f>
        <v>0.96515598185303997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0.96515598185303997</v>
      </c>
      <c r="I99" s="360"/>
      <c r="J99" s="866">
        <f>SUM(J95:J98)</f>
        <v>1.0408436146273343</v>
      </c>
      <c r="K99" s="818"/>
      <c r="L99" s="360"/>
      <c r="M99" s="360">
        <f>SUM(M95:M98)</f>
        <v>1.9543299244703793</v>
      </c>
      <c r="N99" s="818"/>
      <c r="O99" s="360"/>
      <c r="P99" s="360">
        <f>SUM(P95:P98)</f>
        <v>2.8954679455591199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2016-04-15T12:19:23Z</dcterms:modified>
</cp:coreProperties>
</file>