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F36" i="37" l="1"/>
  <c r="H29" i="37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7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T22" i="10" l="1"/>
  <c r="O24" i="10" s="1"/>
  <c r="D46" i="10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S44" i="10"/>
  <c r="U47" i="10" s="1"/>
  <c r="D47" i="10" l="1"/>
  <c r="V54" i="10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R153" i="6"/>
  <c r="P91" i="6"/>
  <c r="P87" i="6"/>
  <c r="P96" i="6"/>
  <c r="R47" i="6"/>
  <c r="R71" i="6" s="1"/>
  <c r="R146" i="6"/>
  <c r="R45" i="6"/>
  <c r="O93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O85" i="6"/>
  <c r="Q93" i="6"/>
  <c r="O91" i="6"/>
  <c r="L92" i="6"/>
  <c r="M84" i="6"/>
  <c r="L9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<sst xmlns="http://schemas.openxmlformats.org/spreadsheetml/2006/main" count="3072" uniqueCount="710">
  <si>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</si>
  <si>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</si>
  <si>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</si>
  <si>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</si>
  <si>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</si>
  <si>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</si>
  <si>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</si>
  <si>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</si>
  <si>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</si>
  <si>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</si>
  <si>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</si>
  <si>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</si>
  <si>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</si>
  <si>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</si>
  <si>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</si>
  <si>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</si>
  <si>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</si>
  <si>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</si>
  <si>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</si>
  <si>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</si>
  <si>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</si>
  <si>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</si>
  <si>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</si>
  <si>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</si>
  <si>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</si>
  <si>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</si>
  <si>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</si>
  <si>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</si>
  <si>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</si>
  <si>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</si>
  <si>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</si>
  <si>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</si>
  <si>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</si>
  <si>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</si>
  <si>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</si>
  <si>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</si>
  <si>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</si>
  <si>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</si>
  <si>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</si>
  <si>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</si>
  <si>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</si>
  <si>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</si>
  <si>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</si>
  <si>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</si>
  <si>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</si>
  <si>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</si>
  <si>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</si>
  <si>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</si>
  <si>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</si>
  <si>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</si>
  <si>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</si>
  <si>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</si>
  <si>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</si>
  <si>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</si>
  <si>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</si>
  <si>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</si>
  <si>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</si>
  <si>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</si>
  <si>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</si>
  <si>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</si>
  <si>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</si>
  <si>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</si>
  <si>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</si>
  <si>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</si>
  <si>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</si>
  <si>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</si>
  <si>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</si>
  <si>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</si>
  <si>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</si>
  <si>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</si>
  <si>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</si>
  <si>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</si>
  <si>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</si>
  <si>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</si>
  <si>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</si>
  <si>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</si>
  <si>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</si>
  <si>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</si>
  <si>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</si>
  <si>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</si>
  <si>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</si>
  <si>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</si>
  <si>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</si>
  <si>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</si>
  <si>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</si>
  <si>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</si>
  <si>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</si>
  <si>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</si>
  <si>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</si>
  <si>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</si>
  <si>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</si>
  <si>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</si>
  <si>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</si>
  <si>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</si>
  <si>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</si>
  <si>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</si>
  <si>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</si>
  <si>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</si>
  <si>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</si>
  <si>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</si>
  <si>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</si>
  <si>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</si>
  <si>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</si>
  <si>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</si>
  <si>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</si>
  <si>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</si>
  <si>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</si>
  <si>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</si>
  <si>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</si>
  <si>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</si>
  <si>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</si>
  <si>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</si>
  <si>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</si>
  <si>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</si>
  <si>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</si>
  <si>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</si>
  <si>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</si>
  <si>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</si>
  <si>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</si>
  <si>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</si>
  <si>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</si>
  <si>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</si>
  <si>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</si>
  <si>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</si>
  <si>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</si>
  <si>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</si>
  <si>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</si>
  <si>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</si>
  <si>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</si>
  <si>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</si>
  <si>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</si>
  <si>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</si>
  <si>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</si>
  <si>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</si>
  <si>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</si>
  <si>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</si>
  <si>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</si>
  <si>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</si>
  <si>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</si>
  <si>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</si>
  <si>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</si>
  <si>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</si>
  <si>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</si>
  <si>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</si>
  <si>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</si>
  <si>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</si>
  <si>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</si>
  <si>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</si>
  <si>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</si>
  <si>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</si>
  <si>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</si>
  <si>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</si>
  <si>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</si>
  <si>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</si>
  <si>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</si>
  <si>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</si>
  <si>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</si>
  <si>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</si>
  <si>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</si>
  <si>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</si>
  <si>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</si>
  <si>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</si>
  <si>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</si>
  <si>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</si>
  <si>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</si>
  <si>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</si>
  <si>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</si>
  <si>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</si>
  <si>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</si>
  <si>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</si>
  <si>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</si>
  <si>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</si>
  <si>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</si>
  <si>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</si>
  <si>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</si>
  <si>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</si>
  <si>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</si>
  <si>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</si>
  <si>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</si>
  <si>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</si>
  <si>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</si>
  <si>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</si>
  <si>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</si>
  <si>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</si>
  <si>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</si>
  <si>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</si>
  <si>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</si>
  <si>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</si>
  <si>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</si>
  <si>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</si>
  <si>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</si>
  <si>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</si>
  <si>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</si>
  <si>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</si>
  <si>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</si>
  <si>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</si>
  <si>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</si>
  <si>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</si>
  <si>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</si>
  <si>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</si>
  <si>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</si>
  <si>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</si>
  <si>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</si>
  <si>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</si>
  <si>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</si>
  <si>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</si>
  <si>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</si>
  <si>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</si>
  <si>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</si>
  <si>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</si>
  <si>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</si>
  <si>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</si>
  <si>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</si>
  <si>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</si>
  <si>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</si>
  <si>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</si>
  <si>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</si>
  <si>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</si>
  <si>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</si>
  <si>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</si>
  <si>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</si>
  <si>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</si>
  <si>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</si>
  <si>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</si>
  <si>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</si>
  <si>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</si>
  <si>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</si>
  <si>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</si>
  <si>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</si>
  <si>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</si>
  <si>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</si>
  <si>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</si>
  <si>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</si>
  <si>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</si>
  <si>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</si>
  <si>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</si>
  <si>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</si>
  <si>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</si>
  <si>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</si>
  <si>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</si>
  <si>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</si>
  <si>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</si>
  <si>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</si>
  <si>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</si>
  <si>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</si>
  <si>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</si>
  <si>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</si>
  <si>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</si>
  <si>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</si>
  <si>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</si>
  <si>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</si>
  <si>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</si>
  <si>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</si>
  <si>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</si>
  <si>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</si>
  <si>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</si>
  <si>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</si>
  <si>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</si>
  <si>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</si>
  <si>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</si>
  <si>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</si>
  <si>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</si>
  <si>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</si>
  <si>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</si>
  <si>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</si>
  <si>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</si>
  <si>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</si>
  <si>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</si>
  <si>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</si>
  <si>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</si>
  <si>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</si>
  <si>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</si>
  <si>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</si>
  <si>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</si>
  <si>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</si>
  <si>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</si>
  <si>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</si>
  <si>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</si>
  <si>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</si>
  <si>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</si>
  <si>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</si>
  <si>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</si>
  <si>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</si>
  <si>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</si>
  <si>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</si>
  <si>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</si>
  <si>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</si>
  <si>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</si>
  <si>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</si>
  <si>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</si>
  <si>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</si>
  <si>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</si>
  <si>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</si>
  <si>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</si>
  <si>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</si>
  <si>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</si>
  <si>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</si>
  <si>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</si>
  <si>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</si>
  <si>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</si>
  <si>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</si>
  <si>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</si>
  <si>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</si>
  <si>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</si>
  <si>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</si>
  <si>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</si>
  <si>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</si>
  <si>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</si>
  <si>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</si>
  <si>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</si>
  <si>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</si>
  <si>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</si>
  <si>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</si>
  <si>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</si>
  <si>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</si>
  <si>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</si>
  <si>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</si>
  <si>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</si>
  <si>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</si>
  <si>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</si>
  <si>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</si>
  <si>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</si>
  <si>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</si>
  <si>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</si>
  <si>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</si>
  <si>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</si>
  <si>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</si>
  <si>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</si>
  <si>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</si>
  <si>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</si>
  <si>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</si>
  <si>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</si>
  <si>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</si>
  <si>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</si>
  <si>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</si>
  <si>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</si>
  <si>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</si>
  <si>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</si>
  <si>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</si>
  <si>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</si>
  <si>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</si>
  <si>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</si>
  <si>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</si>
  <si>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</si>
  <si>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</si>
  <si>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</si>
  <si>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</si>
  <si>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</si>
  <si>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</si>
  <si>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</si>
  <si>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</si>
  <si>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</si>
  <si>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</si>
  <si>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</si>
  <si>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</si>
  <si>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</si>
  <si>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</si>
  <si>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</si>
  <si>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</si>
  <si>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</si>
  <si>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</si>
  <si>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</si>
  <si>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</si>
  <si>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</si>
  <si>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</si>
  <si>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</si>
  <si>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</si>
  <si>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</si>
  <si>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</si>
  <si>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</si>
  <si>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</si>
  <si>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</si>
  <si>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</si>
  <si>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</si>
  <si>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</si>
  <si>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</si>
  <si>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</si>
  <si>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</si>
  <si>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</si>
  <si>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</si>
  <si>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</si>
  <si>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</si>
  <si>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</si>
  <si>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</si>
  <si>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</si>
  <si>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</si>
  <si>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</si>
  <si>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</si>
  <si>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</si>
  <si>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</si>
  <si>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</si>
  <si>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</si>
  <si>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</si>
  <si>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</si>
  <si>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</si>
  <si>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</si>
  <si>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</si>
  <si>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</si>
  <si>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</si>
  <si>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</si>
  <si>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</si>
  <si>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</si>
  <si>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</si>
  <si>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</si>
  <si>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</si>
  <si>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</si>
  <si>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</si>
  <si>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</si>
  <si>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</si>
  <si>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</si>
  <si>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</si>
  <si>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</si>
  <si>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</si>
  <si>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</si>
  <si>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</si>
  <si>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</si>
  <si>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</si>
  <si>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</si>
  <si>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</si>
  <si>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</si>
  <si>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</si>
  <si>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</si>
  <si>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</si>
  <si>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</si>
  <si>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</si>
  <si>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</si>
  <si>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</si>
  <si>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</si>
  <si>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</si>
  <si>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</si>
  <si>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</si>
  <si>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</si>
  <si>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</si>
  <si>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</si>
  <si>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</si>
  <si>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</si>
  <si>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</si>
  <si>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</si>
  <si>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</si>
  <si>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</si>
  <si>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</si>
  <si>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</si>
  <si>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</si>
  <si>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</si>
  <si>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</si>
  <si>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</si>
  <si>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</si>
  <si>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</si>
  <si>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</si>
  <si>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</si>
  <si>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</si>
  <si>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</si>
  <si>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</si>
  <si>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</si>
  <si>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</si>
  <si>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</si>
  <si>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</si>
  <si>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</si>
  <si>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</si>
  <si>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</si>
  <si>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</si>
  <si>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</si>
  <si>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</si>
  <si>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</si>
  <si>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</si>
  <si>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</si>
  <si>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</si>
  <si>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</si>
  <si>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</si>
  <si>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</si>
  <si>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</si>
  <si>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</si>
  <si>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</si>
  <si>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</si>
  <si>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</si>
  <si>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</si>
  <si>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</si>
  <si>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</si>
  <si>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</si>
  <si>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</si>
  <si>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</si>
  <si>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</si>
  <si>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</si>
  <si>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</si>
  <si>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</si>
  <si>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</si>
  <si>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</si>
  <si>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</si>
  <si>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</si>
  <si>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</si>
  <si>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</si>
  <si>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</si>
  <si>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</si>
  <si>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</si>
  <si>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</si>
  <si>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</si>
  <si>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</si>
  <si>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</si>
  <si>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</si>
  <si>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</si>
  <si>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</si>
  <si>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</si>
  <si>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</si>
  <si>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</si>
  <si>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</si>
  <si>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</si>
  <si>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</si>
  <si>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</si>
  <si>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</si>
  <si>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</si>
  <si>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</si>
  <si>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</si>
  <si>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</si>
  <si>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</si>
  <si>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</si>
  <si>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</si>
  <si>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</si>
  <si>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</si>
  <si>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</si>
  <si>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</si>
  <si>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</si>
  <si>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</si>
  <si>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</si>
  <si>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</si>
  <si>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</si>
  <si>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</si>
  <si>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</si>
  <si>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</si>
  <si>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</si>
  <si>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</si>
  <si>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</si>
  <si>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</si>
  <si>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</si>
  <si>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</si>
  <si>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</si>
  <si>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</si>
  <si>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</si>
  <si>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</si>
  <si>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</si>
  <si>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</si>
  <si>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</si>
  <si>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</si>
  <si>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</si>
  <si>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</si>
  <si>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</si>
  <si>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</si>
  <si>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</si>
  <si>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</si>
  <si>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</si>
  <si>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</si>
  <si>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</si>
  <si>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</si>
  <si>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</si>
  <si>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</si>
  <si>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</si>
  <si>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</si>
  <si>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</si>
  <si>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</si>
  <si>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</si>
  <si>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</si>
  <si>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</si>
  <si>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</si>
  <si>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</si>
  <si>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</si>
  <si>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</si>
  <si>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</si>
  <si>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</si>
  <si>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</si>
  <si>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</si>
  <si>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</si>
  <si>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</si>
  <si>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</si>
  <si>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</si>
  <si>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</si>
  <si>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</si>
  <si>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</si>
  <si>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</si>
  <si>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</si>
  <si>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</si>
  <si>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</si>
  <si>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</si>
  <si>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</si>
  <si>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</si>
  <si>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</si>
  <si>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</si>
  <si>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</si>
  <si>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</si>
  <si>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</si>
  <si>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</si>
  <si>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</si>
  <si>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</si>
  <si>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</si>
  <si>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</si>
  <si>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</si>
  <si>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</si>
  <si>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</si>
  <si>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</si>
  <si>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</si>
  <si>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</si>
  <si>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</si>
  <si>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</si>
  <si>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</si>
  <si>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</si>
  <si>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</si>
  <si>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</si>
  <si>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</si>
  <si>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</si>
  <si>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</si>
  <si>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</si>
  <si>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</si>
  <si>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</si>
  <si>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</si>
  <si>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</si>
  <si>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</si>
  <si>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</si>
  <si>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</si>
  <si>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</si>
  <si>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</si>
  <si>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</si>
  <si>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</si>
  <si>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</si>
  <si>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</si>
  <si>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</si>
  <si>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</si>
  <si>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</si>
  <si>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</si>
  <si>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</si>
  <si>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</si>
  <si>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</si>
  <si>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</si>
  <si>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</si>
  <si>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</si>
  <si>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</si>
  <si>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</si>
  <si>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</si>
  <si>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</si>
  <si>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</si>
  <si>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</si>
  <si>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</si>
  <si>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</si>
  <si>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</si>
  <si>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</si>
  <si>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</si>
  <si>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</si>
  <si>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</si>
  <si>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</si>
  <si>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</si>
  <si>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</si>
  <si>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</si>
  <si>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</si>
  <si>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</si>
  <si>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</si>
  <si>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</si>
  <si>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</si>
  <si>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</si>
  <si>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</si>
  <si>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</si>
  <si>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</si>
  <si>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</si>
  <si>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</si>
  <si>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</si>
  <si>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</si>
  <si>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</si>
  <si>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</si>
  <si>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</si>
  <si>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</si>
  <si>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</si>
  <si>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</si>
  <si>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</si>
  <si>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</si>
  <si>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</si>
  <si>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</si>
  <si>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</si>
  <si>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</si>
  <si>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</si>
  <si>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</si>
  <si>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</si>
  <si>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</si>
  <si>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</si>
  <si>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</si>
  <si>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</si>
  <si>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</si>
  <si>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</si>
  <si>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</si>
  <si>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</si>
  <si>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</si>
  <si>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</si>
  <si>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</si>
  <si>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</si>
  <si>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</si>
  <si>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</si>
  <si>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</si>
  <si>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</si>
  <si>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</si>
  <si>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</si>
  <si>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</si>
  <si>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</si>
  <si>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</si>
  <si>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</si>
  <si>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</si>
  <si>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</si>
  <si>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</si>
  <si>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</si>
  <si>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</si>
  <si>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</si>
  <si>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</si>
  <si>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</si>
  <si>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</si>
  <si>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428062     L5</t>
  </si>
  <si>
    <t>ENTERED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</si>
</sst>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3" fillId="0" borderId="16" xfId="0" applyNumberFormat="1" applyFont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3" t="s">
        <v>708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428062     L5</v>
      </c>
      <c r="Q5" s="348"/>
      <c r="R5" s="226"/>
      <c r="S5" s="226"/>
      <c r="T5" s="226"/>
      <c r="U5" s="349" t="s">
        <v>16</v>
      </c>
      <c r="V5" s="919">
        <f ca="1" xml:space="preserve"> TODAY()</f>
        <v>43024</v>
      </c>
      <c r="W5" s="158"/>
      <c r="X5" s="158"/>
      <c r="Y5" s="158"/>
    </row>
    <row r="6" spans="1:29" ht="18.75" thickBot="1" x14ac:dyDescent="0.3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5">
        <v>1</v>
      </c>
      <c r="B8" s="1002" t="s">
        <v>317</v>
      </c>
      <c r="C8" s="1004" t="s">
        <v>337</v>
      </c>
      <c r="D8" s="100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5"/>
      <c r="B9" s="1003"/>
      <c r="C9" s="1005"/>
      <c r="D9" s="1006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5"/>
      <c r="B10" s="1003"/>
      <c r="C10" s="1005"/>
      <c r="D10" s="100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5"/>
      <c r="B11" s="1003"/>
      <c r="C11" s="1005"/>
      <c r="D11" s="1006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5"/>
      <c r="B12" s="1003"/>
      <c r="C12" s="1005"/>
      <c r="D12" s="100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5"/>
      <c r="B13" s="1003"/>
      <c r="C13" s="1005"/>
      <c r="D13" s="100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1.39</v>
      </c>
      <c r="P13" s="158"/>
      <c r="Q13" s="975" t="s">
        <v>312</v>
      </c>
      <c r="R13" s="985"/>
      <c r="S13" s="1001">
        <f>+C20</f>
        <v>0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5"/>
      <c r="B14" s="1003"/>
      <c r="C14" s="1005"/>
      <c r="D14" s="100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5">
        <v>2</v>
      </c>
      <c r="B15" s="1002" t="s">
        <v>306</v>
      </c>
      <c r="C15" s="1004" t="s">
        <v>337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4" t="s">
        <v>309</v>
      </c>
      <c r="M15" s="976"/>
      <c r="N15" s="252"/>
      <c r="O15" s="789">
        <v>0.15</v>
      </c>
      <c r="P15" s="158"/>
      <c r="Q15" s="975" t="s">
        <v>308</v>
      </c>
      <c r="R15" s="985"/>
      <c r="S15" s="788">
        <v>3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5"/>
      <c r="B16" s="1003"/>
      <c r="C16" s="1005"/>
      <c r="D16" s="1008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/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5"/>
      <c r="B17" s="1003"/>
      <c r="C17" s="1005"/>
      <c r="D17" s="1008"/>
      <c r="E17" s="204"/>
      <c r="F17" s="443">
        <v>37</v>
      </c>
      <c r="G17" s="204" t="s">
        <v>452</v>
      </c>
      <c r="H17" s="318"/>
      <c r="I17" s="451">
        <f>IF(OR(C28="HS",C28="HL"),T30,U52)</f>
        <v>495.53634489452043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0" t="s">
        <v>304</v>
      </c>
      <c r="R17" s="1021"/>
      <c r="S17" s="935">
        <v>41.71</v>
      </c>
      <c r="T17" s="158"/>
      <c r="U17" s="936" t="s">
        <v>709</v>
      </c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5"/>
      <c r="B18" s="1003"/>
      <c r="C18" s="1005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1.5399999999999998</v>
      </c>
      <c r="P18" s="158"/>
      <c r="Q18" s="975" t="s">
        <v>302</v>
      </c>
      <c r="R18" s="976"/>
      <c r="S18" s="985"/>
      <c r="T18" s="254">
        <f>144-S15</f>
        <v>141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5"/>
      <c r="B19" s="1003"/>
      <c r="C19" s="1007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/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2.4387716712428845E-2</v>
      </c>
      <c r="J20" s="318"/>
      <c r="K20" s="158"/>
      <c r="L20" s="915" t="s">
        <v>300</v>
      </c>
      <c r="M20" s="909"/>
      <c r="N20" s="913"/>
      <c r="O20" s="789">
        <v>3.5000000000000003E-2</v>
      </c>
      <c r="P20" s="158"/>
      <c r="Q20" s="975" t="s">
        <v>299</v>
      </c>
      <c r="R20" s="985"/>
      <c r="S20" s="252">
        <f>IF(ISERROR(T18/O22),"",T18/O22)</f>
        <v>88.462262375305869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0" t="s">
        <v>691</v>
      </c>
      <c r="M21" s="1011"/>
      <c r="N21" s="101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1.5938999999999997</v>
      </c>
      <c r="P22" s="158"/>
      <c r="Q22" s="975" t="s">
        <v>296</v>
      </c>
      <c r="R22" s="976"/>
      <c r="S22" s="976"/>
      <c r="T22" s="203">
        <f>IF(S20="",,S20 - 1)</f>
        <v>87.462262375305869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0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0.47689139140970149</v>
      </c>
      <c r="P24" s="243" t="s">
        <v>22</v>
      </c>
      <c r="Q24" s="1012" t="s">
        <v>692</v>
      </c>
      <c r="R24" s="1012"/>
      <c r="S24" s="1012"/>
      <c r="T24" s="1012"/>
      <c r="U24" s="1012"/>
      <c r="V24" s="198"/>
      <c r="W24" s="158"/>
      <c r="X24" s="158"/>
      <c r="Y24" s="158"/>
    </row>
    <row r="25" spans="1:29" s="237" customFormat="1" ht="13.5" thickBot="1" x14ac:dyDescent="0.25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4">
        <v>8</v>
      </c>
      <c r="B28" s="1036" t="s">
        <v>676</v>
      </c>
      <c r="C28" s="1004" t="s">
        <v>158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934">
        <v>9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4"/>
      <c r="B29" s="1036"/>
      <c r="C29" s="1005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4"/>
      <c r="B30" s="1036"/>
      <c r="C30" s="1005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>
        <v>428062</v>
      </c>
      <c r="N30" s="983"/>
      <c r="O30" s="920">
        <v>0.24149999999999999</v>
      </c>
      <c r="P30" s="158"/>
      <c r="Q30" s="931" t="s">
        <v>287</v>
      </c>
      <c r="R30" s="932"/>
      <c r="S30" s="933"/>
      <c r="T30" s="929">
        <f>IF(ISERROR(T29*0.9),"",T29*0.9)</f>
        <v>360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4"/>
      <c r="B31" s="1036"/>
      <c r="C31" s="1005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4"/>
      <c r="B32" s="1036"/>
      <c r="C32" s="1005"/>
      <c r="D32" s="1039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0.2353913914097015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4"/>
      <c r="B33" s="1036"/>
      <c r="C33" s="1005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4"/>
      <c r="B34" s="1036"/>
      <c r="C34" s="1005"/>
      <c r="D34" s="1039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4"/>
      <c r="B35" s="1036"/>
      <c r="C35" s="1005"/>
      <c r="D35" s="1039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1009" t="s">
        <v>704</v>
      </c>
      <c r="N37" s="100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1009" t="s">
        <v>705</v>
      </c>
      <c r="N38" s="1009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1.5879999999999999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8" t="s">
        <v>274</v>
      </c>
      <c r="M42" s="999"/>
      <c r="N42" s="999"/>
      <c r="O42" s="999"/>
      <c r="P42" s="100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524.77357425183527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88.462262375305869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87.462262375305869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9.9761624491324241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138.36408510638296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149.64243673698635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0.47689139140970149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1.0014719219603732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330.35756326301362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3964.2907591561634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495.53634489452043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0.81786873626763801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6" t="s">
        <v>248</v>
      </c>
      <c r="M54" s="1047"/>
      <c r="N54" s="1047"/>
      <c r="O54" s="1048"/>
      <c r="P54" s="1051">
        <f>U52</f>
        <v>495.53634489452043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0.47689139140970149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2.4387716712428845E-2</v>
      </c>
      <c r="L56" s="1046" t="s">
        <v>244</v>
      </c>
      <c r="M56" s="1047"/>
      <c r="N56" s="1047"/>
      <c r="O56" s="1048"/>
      <c r="P56" s="1049">
        <f>T30</f>
        <v>360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0.33382397398679103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0.18360318569273509</v>
      </c>
      <c r="E62" s="146"/>
      <c r="F62" s="304">
        <v>68</v>
      </c>
      <c r="G62" s="180" t="s">
        <v>231</v>
      </c>
      <c r="H62" s="182"/>
      <c r="I62" s="181">
        <f>SUM(I53:I61)</f>
        <v>0.86176179558665844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1.181539934856261E-2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0.81786873626763801</v>
      </c>
      <c r="E64" s="146"/>
      <c r="F64" s="165">
        <v>70</v>
      </c>
      <c r="G64" s="167" t="s">
        <v>352</v>
      </c>
      <c r="H64" s="166"/>
      <c r="I64" s="162">
        <f>+I63+I62</f>
        <v>0.87357719493522101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43024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43024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5">
        <f>Assembly!C2</f>
        <v>0</v>
      </c>
      <c r="D4" s="946"/>
      <c r="E4" s="946"/>
      <c r="F4" s="946"/>
      <c r="G4" s="946"/>
      <c r="H4" s="946"/>
      <c r="I4" s="946"/>
      <c r="J4" s="946"/>
      <c r="K4" s="947"/>
    </row>
    <row r="5" spans="1:14" x14ac:dyDescent="0.25">
      <c r="A5" s="733" t="s">
        <v>595</v>
      </c>
      <c r="B5" s="734"/>
      <c r="C5" s="948">
        <f>Assembly!R2</f>
        <v>3334</v>
      </c>
      <c r="D5" s="946"/>
      <c r="E5" s="946"/>
      <c r="F5" s="946"/>
      <c r="G5" s="946"/>
      <c r="H5" s="946"/>
      <c r="I5" s="946"/>
      <c r="J5" s="946"/>
      <c r="K5" s="947"/>
      <c r="N5" s="731" t="s">
        <v>596</v>
      </c>
    </row>
    <row r="6" spans="1:14" x14ac:dyDescent="0.25">
      <c r="A6" s="735" t="s">
        <v>597</v>
      </c>
      <c r="B6" s="736"/>
      <c r="C6" s="948"/>
      <c r="D6" s="946"/>
      <c r="E6" s="946"/>
      <c r="F6" s="946"/>
      <c r="G6" s="946"/>
      <c r="H6" s="946"/>
      <c r="I6" s="946"/>
      <c r="J6" s="946"/>
      <c r="K6" s="947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8"/>
      <c r="D8" s="946"/>
      <c r="E8" s="946"/>
      <c r="F8" s="946"/>
      <c r="G8" s="946"/>
      <c r="H8" s="946"/>
      <c r="I8" s="946"/>
      <c r="J8" s="946"/>
      <c r="K8" s="947"/>
      <c r="N8" s="731" t="s">
        <v>600</v>
      </c>
    </row>
    <row r="9" spans="1:14" x14ac:dyDescent="0.25">
      <c r="A9" s="733" t="s">
        <v>601</v>
      </c>
      <c r="B9" s="740"/>
      <c r="C9" s="948" t="s">
        <v>598</v>
      </c>
      <c r="D9" s="946"/>
      <c r="E9" s="946"/>
      <c r="F9" s="946"/>
      <c r="G9" s="946"/>
      <c r="H9" s="946"/>
      <c r="I9" s="946"/>
      <c r="J9" s="946"/>
      <c r="K9" s="947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2" t="s">
        <v>604</v>
      </c>
      <c r="J11" s="942" t="s">
        <v>605</v>
      </c>
      <c r="K11" s="942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3"/>
      <c r="J12" s="943"/>
      <c r="K12" s="943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4"/>
      <c r="J13" s="944"/>
      <c r="K13" s="944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 x14ac:dyDescent="0.25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9">
        <f>+'Internal Sign Off'!C4</f>
        <v>0</v>
      </c>
      <c r="B7" s="949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0"/>
      <c r="D4" s="951"/>
      <c r="E4" s="951"/>
      <c r="F4" s="952"/>
    </row>
    <row r="5" spans="1:11" ht="21.75" customHeight="1" x14ac:dyDescent="0.2">
      <c r="B5" s="107" t="s">
        <v>34</v>
      </c>
      <c r="C5" s="950"/>
      <c r="D5" s="951"/>
      <c r="E5" s="951"/>
      <c r="F5" s="95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0"/>
      <c r="D7" s="951"/>
      <c r="E7" s="951"/>
      <c r="F7" s="95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0.83248412088302259</v>
      </c>
      <c r="F23" s="120">
        <f>E23</f>
        <v>0.83248412088302259</v>
      </c>
    </row>
    <row r="24" spans="2:28" x14ac:dyDescent="0.2">
      <c r="B24" s="115" t="s">
        <v>44</v>
      </c>
      <c r="C24" s="108"/>
      <c r="D24" s="111"/>
      <c r="E24" s="111">
        <f>Assembly!H96</f>
        <v>2.7477672903633978E-2</v>
      </c>
      <c r="F24" s="120">
        <f>E24</f>
        <v>2.7477672903633978E-2</v>
      </c>
    </row>
    <row r="25" spans="2:28" x14ac:dyDescent="0.2">
      <c r="B25" s="121" t="s">
        <v>40</v>
      </c>
      <c r="C25" s="108"/>
      <c r="D25" s="361"/>
      <c r="E25" s="122">
        <f>Assembly!H97</f>
        <v>1.361540114856441E-2</v>
      </c>
      <c r="F25" s="123">
        <f>E25-Assembly!H85-Assembly!H86-Assembly!H88-Assembly!H89-'Machined Part #1'!I54-'Machined Part #1'!I58-'Pacific Quote #2'!I50-'Pacific Quote #2'!I54-'Pacific Quote #3'!I50-'Pacific Quote #3'!I54</f>
        <v>1.181539934856261E-2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-0.87357719493522101</v>
      </c>
      <c r="F26" s="120">
        <f>F22-F23-F24-F25</f>
        <v>-0.87177719313521917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-0.87357719493522101</v>
      </c>
      <c r="F28" s="120">
        <f>F26-F27</f>
        <v>-0.87177719313521917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3" t="s">
        <v>20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4" t="s">
        <v>3</v>
      </c>
      <c r="R7" s="955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0.83248412088302259</v>
      </c>
      <c r="F34" s="395">
        <f>'Machined Part #1'!I55+'Machined Part #1'!I56+'Machined Part #1'!I57</f>
        <v>2.7477672903633978E-2</v>
      </c>
      <c r="G34" s="468">
        <f>'Machined Part #1'!I63+'Machined Part #1'!I54+'Machined Part #1'!I58</f>
        <v>1.361540114856441E-2</v>
      </c>
      <c r="H34" s="327">
        <f>'Machined Part #1'!I64</f>
        <v>0.87357719493522101</v>
      </c>
      <c r="I34" s="327"/>
      <c r="J34" s="843">
        <f t="shared" ref="J34:J43" si="1">$H34</f>
        <v>0.87357719493522101</v>
      </c>
      <c r="K34" s="811"/>
      <c r="L34" s="327"/>
      <c r="M34" s="327">
        <f t="shared" ref="M34:M43" si="2">$H34</f>
        <v>0.87357719493522101</v>
      </c>
      <c r="N34" s="811"/>
      <c r="O34" s="327"/>
      <c r="P34" s="327">
        <f t="shared" ref="P34:P43" si="3">$H34</f>
        <v>0.87357719493522101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0.87357719493522101</v>
      </c>
      <c r="I44" s="467"/>
      <c r="J44" s="846">
        <f>SUM(J34:J43)</f>
        <v>0.87357719493522101</v>
      </c>
      <c r="K44" s="813"/>
      <c r="L44" s="467"/>
      <c r="M44" s="467">
        <f>SUM(M34:M43)</f>
        <v>0.87357719493522101</v>
      </c>
      <c r="N44" s="813"/>
      <c r="O44" s="467"/>
      <c r="P44" s="467">
        <f>SUM(P34:P43)</f>
        <v>0.87357719493522101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0.83248412088302259</v>
      </c>
      <c r="I95" s="478"/>
      <c r="J95" s="861">
        <f>J65+SUM(F46:F55)+SUM(F34:F43)+J32</f>
        <v>2.7477672903633978E-2</v>
      </c>
      <c r="K95" s="816"/>
      <c r="L95" s="478"/>
      <c r="M95" s="478">
        <f>M65+SUM(G46:G55)+SUM(G34:G43)+M32</f>
        <v>1.361540114856441E-2</v>
      </c>
      <c r="N95" s="816"/>
      <c r="O95" s="478"/>
      <c r="P95" s="478">
        <f>P65+SUM(H46:H55)+SUM(H34:H43)+P32</f>
        <v>0.87357719493522101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2.7477672903633978E-2</v>
      </c>
      <c r="I96" s="397"/>
      <c r="J96" s="862">
        <f>J80+SUM(G46:G55)+SUM(G34:G43)</f>
        <v>1.361540114856441E-2</v>
      </c>
      <c r="K96" s="822"/>
      <c r="L96" s="397"/>
      <c r="M96" s="397">
        <f>M80+SUM(H46:H55)+SUM(H34:H43)</f>
        <v>0.87357719493522101</v>
      </c>
      <c r="N96" s="822"/>
      <c r="O96" s="397"/>
      <c r="P96" s="397">
        <f>P80+SUM(J46:J55)+SUM(J34:J43)</f>
        <v>0.87357719493522101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1.361540114856441E-2</v>
      </c>
      <c r="I97" s="326"/>
      <c r="J97" s="863">
        <f>J81+SUM(H46:H55)+SUM(H34:H43)+J91</f>
        <v>0.87357719493522101</v>
      </c>
      <c r="K97" s="815"/>
      <c r="L97" s="326"/>
      <c r="M97" s="326">
        <f>M81+SUM(J46:J55)+SUM(J34:J43)+M91</f>
        <v>0.87357719493522101</v>
      </c>
      <c r="N97" s="815"/>
      <c r="O97" s="326"/>
      <c r="P97" s="326">
        <f>P81+SUM(M46:M55)+SUM(M34:M43)+P91</f>
        <v>0.87357719493522101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0.87357719493522101</v>
      </c>
      <c r="I99" s="360"/>
      <c r="J99" s="865">
        <f>SUM(J95:J98)</f>
        <v>0.91467026898741943</v>
      </c>
      <c r="K99" s="817"/>
      <c r="L99" s="360"/>
      <c r="M99" s="360">
        <f>SUM(M95:M98)</f>
        <v>1.7607697910190065</v>
      </c>
      <c r="N99" s="817"/>
      <c r="O99" s="360"/>
      <c r="P99" s="360">
        <f>SUM(P95:P98)</f>
        <v>2.6207315848056632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2017-10-16T14:39:22Z</dcterms:modified>
</cp:coreProperties>
</file>