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<sst xmlns="http://schemas.openxmlformats.org/spreadsheetml/2006/main" count="3072" uniqueCount="710">
  <si>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</si>
  <si>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</si>
  <si>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</si>
  <si>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</si>
  <si>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</si>
  <si>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</si>
  <si>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</si>
  <si>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</si>
  <si>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</si>
  <si>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</si>
  <si>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</si>
  <si>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</si>
  <si>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</si>
  <si>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</si>
  <si>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</si>
  <si>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</si>
  <si>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</si>
  <si>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</si>
  <si>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</si>
  <si>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</si>
  <si>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</si>
  <si>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</si>
  <si>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</si>
  <si>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</si>
  <si>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</si>
  <si>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</si>
  <si>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</si>
  <si>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</si>
  <si>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</si>
  <si>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</si>
  <si>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</si>
  <si>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</si>
  <si>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</si>
  <si>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</si>
  <si>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</si>
  <si>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</si>
  <si>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</si>
  <si>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</si>
  <si>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</si>
  <si>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</si>
  <si>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</si>
  <si>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</si>
  <si>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</si>
  <si>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</si>
  <si>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</si>
  <si>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</si>
  <si>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</si>
  <si>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</si>
  <si>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</si>
  <si>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</si>
  <si>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</si>
  <si>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</si>
  <si>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</si>
  <si>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</si>
  <si>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</si>
  <si>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</si>
  <si>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</si>
  <si>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</si>
  <si>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</si>
  <si>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</si>
  <si>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</si>
  <si>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</si>
  <si>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</si>
  <si>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</si>
  <si>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</si>
  <si>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</si>
  <si>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</si>
  <si>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</si>
  <si>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</si>
  <si>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</si>
  <si>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</si>
  <si>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</si>
  <si>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</si>
  <si>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</si>
  <si>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</si>
  <si>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</si>
  <si>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</si>
  <si>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</si>
  <si>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</si>
  <si>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</si>
  <si>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</si>
  <si>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</si>
  <si>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</si>
  <si>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</si>
  <si>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</si>
  <si>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</si>
  <si>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</si>
  <si>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</si>
  <si>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</si>
  <si>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</si>
  <si>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</si>
  <si>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</si>
  <si>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</si>
  <si>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</si>
  <si>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</si>
  <si>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</si>
  <si>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</si>
  <si>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</si>
  <si>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</si>
  <si>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</si>
  <si>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</si>
  <si>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</si>
  <si>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</si>
  <si>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</si>
  <si>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</si>
  <si>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</si>
  <si>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</si>
  <si>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</si>
  <si>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</si>
  <si>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</si>
  <si>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</si>
  <si>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</si>
  <si>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</si>
  <si>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</si>
  <si>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</si>
  <si>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</si>
  <si>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</si>
  <si>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</si>
  <si>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</si>
  <si>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</si>
  <si>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</si>
  <si>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</si>
  <si>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</si>
  <si>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</si>
  <si>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</si>
  <si>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</si>
  <si>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</si>
  <si>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</si>
  <si>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</si>
  <si>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</si>
  <si>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</si>
  <si>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</si>
  <si>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</si>
  <si>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</si>
  <si>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</si>
  <si>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</si>
  <si>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</si>
  <si>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</si>
  <si>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</si>
  <si>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</si>
  <si>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</si>
  <si>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</si>
  <si>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</si>
  <si>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</si>
  <si>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</si>
  <si>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</si>
  <si>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</si>
  <si>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</si>
  <si>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</si>
  <si>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</si>
  <si>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</si>
  <si>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</si>
  <si>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</si>
  <si>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</si>
  <si>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</si>
  <si>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</si>
  <si>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</si>
  <si>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</si>
  <si>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</si>
  <si>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</si>
  <si>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</si>
  <si>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</si>
  <si>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</si>
  <si>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</si>
  <si>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</si>
  <si>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</si>
  <si>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</si>
  <si>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</si>
  <si>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</si>
  <si>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</si>
  <si>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</si>
  <si>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</si>
  <si>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</si>
  <si>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</si>
  <si>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</si>
  <si>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</si>
  <si>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</si>
  <si>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</si>
  <si>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</si>
  <si>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</si>
  <si>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</si>
  <si>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</si>
  <si>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</si>
  <si>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</si>
  <si>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</si>
  <si>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</si>
  <si>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</si>
  <si>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</si>
  <si>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</si>
  <si>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</si>
  <si>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</si>
  <si>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</si>
  <si>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</si>
  <si>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</si>
  <si>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</si>
  <si>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</si>
  <si>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</si>
  <si>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</si>
  <si>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</si>
  <si>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</si>
  <si>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</si>
  <si>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</si>
  <si>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</si>
  <si>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</si>
  <si>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</si>
  <si>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</si>
  <si>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</si>
  <si>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</si>
  <si>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</si>
  <si>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</si>
  <si>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</si>
  <si>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</si>
  <si>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</si>
  <si>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</si>
  <si>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</si>
  <si>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</si>
  <si>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</si>
  <si>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</si>
  <si>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</si>
  <si>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</si>
  <si>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</si>
  <si>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</si>
  <si>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</si>
  <si>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</si>
  <si>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</si>
  <si>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</si>
  <si>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</si>
  <si>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</si>
  <si>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</si>
  <si>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</si>
  <si>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</si>
  <si>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</si>
  <si>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</si>
  <si>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</si>
  <si>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</si>
  <si>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</si>
  <si>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</si>
  <si>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</si>
  <si>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</si>
  <si>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</si>
  <si>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</si>
  <si>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</si>
  <si>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</si>
  <si>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</si>
  <si>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</si>
  <si>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</si>
  <si>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</si>
  <si>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</si>
  <si>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</si>
  <si>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</si>
  <si>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</si>
  <si>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</si>
  <si>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</si>
  <si>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</si>
  <si>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</si>
  <si>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</si>
  <si>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</si>
  <si>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</si>
  <si>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</si>
  <si>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</si>
  <si>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</si>
  <si>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</si>
  <si>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</si>
  <si>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</si>
  <si>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</si>
  <si>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</si>
  <si>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</si>
  <si>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</si>
  <si>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</si>
  <si>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</si>
  <si>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</si>
  <si>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</si>
  <si>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</si>
  <si>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</si>
  <si>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</si>
  <si>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</si>
  <si>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</si>
  <si>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</si>
  <si>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</si>
  <si>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</si>
  <si>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</si>
  <si>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</si>
  <si>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</si>
  <si>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</si>
  <si>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</si>
  <si>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</si>
  <si>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</si>
  <si>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</si>
  <si>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</si>
  <si>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</si>
  <si>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</si>
  <si>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</si>
  <si>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</si>
  <si>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</si>
  <si>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</si>
  <si>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</si>
  <si>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</si>
  <si>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</si>
  <si>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</si>
  <si>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</si>
  <si>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</si>
  <si>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</si>
  <si>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</si>
  <si>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</si>
  <si>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</si>
  <si>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</si>
  <si>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</si>
  <si>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</si>
  <si>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</si>
  <si>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</si>
  <si>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</si>
  <si>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</si>
  <si>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</si>
  <si>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</si>
  <si>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</si>
  <si>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</si>
  <si>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</si>
  <si>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</si>
  <si>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</si>
  <si>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</si>
  <si>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</si>
  <si>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</si>
  <si>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</si>
  <si>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</si>
  <si>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</si>
  <si>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</si>
  <si>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</si>
  <si>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</si>
  <si>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</si>
  <si>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</si>
  <si>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</si>
  <si>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</si>
  <si>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</si>
  <si>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</si>
  <si>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</si>
  <si>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</si>
  <si>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</si>
  <si>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</si>
  <si>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</si>
  <si>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</si>
  <si>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</si>
  <si>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</si>
  <si>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</si>
  <si>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</si>
  <si>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</si>
  <si>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</si>
  <si>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</si>
  <si>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</si>
  <si>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</si>
  <si>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</si>
  <si>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</si>
  <si>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</si>
  <si>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</si>
  <si>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</si>
  <si>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</si>
  <si>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</si>
  <si>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</si>
  <si>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</si>
  <si>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</si>
  <si>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</si>
  <si>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</si>
  <si>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</si>
  <si>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</si>
  <si>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</si>
  <si>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</si>
  <si>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</si>
  <si>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</si>
  <si>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</si>
  <si>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</si>
  <si>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</si>
  <si>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</si>
  <si>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</si>
  <si>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</si>
  <si>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</si>
  <si>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</si>
  <si>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</si>
  <si>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</si>
  <si>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</si>
  <si>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</si>
  <si>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</si>
  <si>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</si>
  <si>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</si>
  <si>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</si>
  <si>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</si>
  <si>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</si>
  <si>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</si>
  <si>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</si>
  <si>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</si>
  <si>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</si>
  <si>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</si>
  <si>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</si>
  <si>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</si>
  <si>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</si>
  <si>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</si>
  <si>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</si>
  <si>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</si>
  <si>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</si>
  <si>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</si>
  <si>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</si>
  <si>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</si>
  <si>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</si>
  <si>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</si>
  <si>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</si>
  <si>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</si>
  <si>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</si>
  <si>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</si>
  <si>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</si>
  <si>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</si>
  <si>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</si>
  <si>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</si>
  <si>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</si>
  <si>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</si>
  <si>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</si>
  <si>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</si>
  <si>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</si>
  <si>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</si>
  <si>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</si>
  <si>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</si>
  <si>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</si>
  <si>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</si>
  <si>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</si>
  <si>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</si>
  <si>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</si>
  <si>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</si>
  <si>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</si>
  <si>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</si>
  <si>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</si>
  <si>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</si>
  <si>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</si>
  <si>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</si>
  <si>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</si>
  <si>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</si>
  <si>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</si>
  <si>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</si>
  <si>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</si>
  <si>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</si>
  <si>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</si>
  <si>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</si>
  <si>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</si>
  <si>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</si>
  <si>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</si>
  <si>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</si>
  <si>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</si>
  <si>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</si>
  <si>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</si>
  <si>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</si>
  <si>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</si>
  <si>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</si>
  <si>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</si>
  <si>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</si>
  <si>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</si>
  <si>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</si>
  <si>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</si>
  <si>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</si>
  <si>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</si>
  <si>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</si>
  <si>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</si>
  <si>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</si>
  <si>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</si>
  <si>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</si>
  <si>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</si>
  <si>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</si>
  <si>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</si>
  <si>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</si>
  <si>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</si>
  <si>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</si>
  <si>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</si>
  <si>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</si>
  <si>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</si>
  <si>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</si>
  <si>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</si>
  <si>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</si>
  <si>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</si>
  <si>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</si>
  <si>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</si>
  <si>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</si>
  <si>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</si>
  <si>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</si>
  <si>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</si>
  <si>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</si>
  <si>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</si>
  <si>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</si>
  <si>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</si>
  <si>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</si>
  <si>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</si>
  <si>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</si>
  <si>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</si>
  <si>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</si>
  <si>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</si>
  <si>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</si>
  <si>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</si>
  <si>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</si>
  <si>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</si>
  <si>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</si>
  <si>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</si>
  <si>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</si>
  <si>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</si>
  <si>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</si>
  <si>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</si>
  <si>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</si>
  <si>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</si>
  <si>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</si>
  <si>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</si>
  <si>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</si>
  <si>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</si>
  <si>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</si>
  <si>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</si>
  <si>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</si>
  <si>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</si>
  <si>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</si>
  <si>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</si>
  <si>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</si>
  <si>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</si>
  <si>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</si>
  <si>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</si>
  <si>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</si>
  <si>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</si>
  <si>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</si>
  <si>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</si>
  <si>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</si>
  <si>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</si>
  <si>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</si>
  <si>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</si>
  <si>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</si>
  <si>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</si>
  <si>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</si>
  <si>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</si>
  <si>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</si>
  <si>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</si>
  <si>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</si>
  <si>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</si>
  <si>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</si>
  <si>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</si>
  <si>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</si>
  <si>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</si>
  <si>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</si>
  <si>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</si>
  <si>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</si>
  <si>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</si>
  <si>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</si>
  <si>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</si>
  <si>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</si>
  <si>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</si>
  <si>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</si>
  <si>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</si>
  <si>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</si>
  <si>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</si>
  <si>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</si>
  <si>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</si>
  <si>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</si>
  <si>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</si>
  <si>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</si>
  <si>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</si>
  <si>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</si>
  <si>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</si>
  <si>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</si>
  <si>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</si>
  <si>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</si>
  <si>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</si>
  <si>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</si>
  <si>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</si>
  <si>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</si>
  <si>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</si>
  <si>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</si>
  <si>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</si>
  <si>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</si>
  <si>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</si>
  <si>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</si>
  <si>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</si>
  <si>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</si>
  <si>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</si>
  <si>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</si>
  <si>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</si>
  <si>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</si>
  <si>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</si>
  <si>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</si>
  <si>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</si>
  <si>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</si>
  <si>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</si>
  <si>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</si>
  <si>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</si>
  <si>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</si>
  <si>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</si>
  <si>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</si>
  <si>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</si>
  <si>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</si>
  <si>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</si>
  <si>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</si>
  <si>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</si>
  <si>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</si>
  <si>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</si>
  <si>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</si>
  <si>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</si>
  <si>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</si>
  <si>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</si>
  <si>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</si>
  <si>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</si>
  <si>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</si>
  <si>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</si>
  <si>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</si>
  <si>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</si>
  <si>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</si>
  <si>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</si>
  <si>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</si>
  <si>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</si>
  <si>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</si>
  <si>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</si>
  <si>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</si>
  <si>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</si>
  <si>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</si>
  <si>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</si>
  <si>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</si>
  <si>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</si>
  <si>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</si>
  <si>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</si>
  <si>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</si>
  <si>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</si>
  <si>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</si>
  <si>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</si>
  <si>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</si>
  <si>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</si>
  <si>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</si>
  <si>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</si>
  <si>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</si>
  <si>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</si>
  <si>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</si>
  <si>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</si>
  <si>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</si>
  <si>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</si>
  <si>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</si>
  <si>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</si>
  <si>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</si>
  <si>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</si>
  <si>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</si>
  <si>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</si>
  <si>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</si>
  <si>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</si>
  <si>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</si>
  <si>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</si>
  <si>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</si>
  <si>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</si>
  <si>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</si>
  <si>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</si>
  <si>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</si>
  <si>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</si>
  <si>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</si>
  <si>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</si>
  <si>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</si>
  <si>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</si>
  <si>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</si>
  <si>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</si>
  <si>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</si>
  <si>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</si>
  <si>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</si>
  <si>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</si>
  <si>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</si>
  <si>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</si>
  <si>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</si>
  <si>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</si>
  <si>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</si>
  <si>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</si>
  <si>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</si>
  <si>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</si>
  <si>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</si>
  <si>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</si>
  <si>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</si>
  <si>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</si>
  <si>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</si>
  <si>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</si>
  <si>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</si>
  <si>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</si>
  <si>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</si>
  <si>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</si>
  <si>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</si>
  <si>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</si>
  <si>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</si>
  <si>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</si>
  <si>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</si>
  <si>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</si>
  <si>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</si>
  <si>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</si>
  <si>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</si>
  <si>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</si>
  <si>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</si>
  <si>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</si>
  <si>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</si>
  <si>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</si>
  <si>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</si>
  <si>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</si>
  <si>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</si>
  <si>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</si>
  <si>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</si>
  <si>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</si>
  <si>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</si>
  <si>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</si>
  <si>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</si>
  <si>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</si>
  <si>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</si>
  <si>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</si>
  <si>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</si>
  <si>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</si>
  <si>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</si>
  <si>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</si>
  <si>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</si>
  <si>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</si>
  <si>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</si>
  <si>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</si>
  <si>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</si>
  <si>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5010165-C     L3</t>
  </si>
  <si>
    <t>5010165-C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</si>
</sst>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5010165-C     L3</v>
      </c>
      <c r="Q5" s="348"/>
      <c r="R5" s="226"/>
      <c r="S5" s="226"/>
      <c r="T5" s="226"/>
      <c r="U5" s="349" t="s">
        <v>16</v>
      </c>
      <c r="V5" s="920">
        <f ca="1" xml:space="preserve"> TODAY()</f>
        <v>41813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3" t="s">
        <v>317</v>
      </c>
      <c r="C8" s="989" t="s">
        <v>23</v>
      </c>
      <c r="D8" s="101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6"/>
      <c r="B9" s="1014"/>
      <c r="C9" s="990"/>
      <c r="D9" s="101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4"/>
      <c r="C10" s="990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6"/>
      <c r="B11" s="1014"/>
      <c r="C11" s="990"/>
      <c r="D11" s="1015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4"/>
      <c r="C12" s="990"/>
      <c r="D12" s="101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4"/>
      <c r="C13" s="990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0.89600000000000002</v>
      </c>
      <c r="P13" s="158"/>
      <c r="Q13" s="998" t="s">
        <v>312</v>
      </c>
      <c r="R13" s="969"/>
      <c r="S13" s="1012">
        <f>+C20</f>
        <v>1.375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4"/>
      <c r="C14" s="990"/>
      <c r="D14" s="101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3" t="s">
        <v>306</v>
      </c>
      <c r="C15" s="989" t="s">
        <v>305</v>
      </c>
      <c r="D15" s="101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90">
        <v>8.5000000000000006E-2</v>
      </c>
      <c r="P15" s="158"/>
      <c r="Q15" s="998" t="s">
        <v>308</v>
      </c>
      <c r="R15" s="969"/>
      <c r="S15" s="789">
        <v>0.98560000000000003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4"/>
      <c r="C16" s="990"/>
      <c r="D16" s="101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4"/>
      <c r="C17" s="990"/>
      <c r="D17" s="1017"/>
      <c r="E17" s="204"/>
      <c r="F17" s="443">
        <v>37</v>
      </c>
      <c r="G17" s="204" t="s">
        <v>452</v>
      </c>
      <c r="H17" s="318"/>
      <c r="I17" s="451">
        <f>IF(OR(C28="HS",C28="HL"),T30,U52)</f>
        <v>381.1764705882353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72.383052767356219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4"/>
      <c r="C18" s="990"/>
      <c r="D18" s="101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1.0109999999999999</v>
      </c>
      <c r="P18" s="158"/>
      <c r="Q18" s="998" t="s">
        <v>302</v>
      </c>
      <c r="R18" s="968"/>
      <c r="S18" s="969"/>
      <c r="T18" s="254">
        <f>144-S15</f>
        <v>143.01439999999999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4"/>
      <c r="C19" s="1016"/>
      <c r="D19" s="101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3.1704475308641976E-2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8" t="s">
        <v>299</v>
      </c>
      <c r="R20" s="969"/>
      <c r="S20" s="252">
        <f>IF(ISERROR(T18/O22),"",T18/O22)</f>
        <v>140.05778025873803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3" t="s">
        <v>691</v>
      </c>
      <c r="M21" s="1034"/>
      <c r="N21" s="103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6.0319210639463519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1.02111</v>
      </c>
      <c r="P22" s="158"/>
      <c r="Q22" s="998" t="s">
        <v>296</v>
      </c>
      <c r="R22" s="968"/>
      <c r="S22" s="968"/>
      <c r="T22" s="203">
        <f>IF(S20="",,S20 - 1)</f>
        <v>139.05778025873803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72.383052767356219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0.52052501221202152</v>
      </c>
      <c r="P24" s="243" t="s">
        <v>22</v>
      </c>
      <c r="Q24" s="1035" t="s">
        <v>692</v>
      </c>
      <c r="R24" s="1035"/>
      <c r="S24" s="1035"/>
      <c r="T24" s="1035"/>
      <c r="U24" s="1035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9" t="s">
        <v>289</v>
      </c>
      <c r="M27" s="1040"/>
      <c r="N27" s="1040"/>
      <c r="O27" s="1040"/>
      <c r="P27" s="1041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323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44" t="s">
        <v>288</v>
      </c>
      <c r="R28" s="1045"/>
      <c r="S28" s="1046"/>
      <c r="T28" s="787">
        <v>8.5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423.52941176470586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50" t="s">
        <v>709</v>
      </c>
      <c r="N30" s="1050"/>
      <c r="O30" s="921">
        <v>0.24660000000000001</v>
      </c>
      <c r="P30" s="158"/>
      <c r="Q30" s="932" t="s">
        <v>287</v>
      </c>
      <c r="R30" s="933"/>
      <c r="S30" s="934"/>
      <c r="T30" s="930">
        <f>IF(ISERROR(T29*0.9),"",T29*0.9)</f>
        <v>381.1764705882353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0.27392501221202148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7" t="s">
        <v>685</v>
      </c>
      <c r="H34" s="1048"/>
      <c r="I34" s="104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26" t="s">
        <v>683</v>
      </c>
      <c r="M35" s="1027"/>
      <c r="N35" s="1027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30" t="s">
        <v>706</v>
      </c>
      <c r="M37" s="1032" t="s">
        <v>704</v>
      </c>
      <c r="N37" s="1032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1"/>
      <c r="M38" s="1032" t="s">
        <v>705</v>
      </c>
      <c r="N38" s="1032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8" t="s">
        <v>701</v>
      </c>
      <c r="T39" s="1029"/>
      <c r="U39" s="102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0" t="s">
        <v>274</v>
      </c>
      <c r="M42" s="1021"/>
      <c r="N42" s="1021"/>
      <c r="O42" s="1021"/>
      <c r="P42" s="102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834.34668155242821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0.98560000000000003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140.05778025873803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139.05778025873803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5.9036050928885446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86.295063661106809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88.554076393328174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0.52052501221202152</v>
      </c>
      <c r="E49" s="157"/>
      <c r="F49" s="443">
        <v>57</v>
      </c>
      <c r="G49" s="171" t="s">
        <v>254</v>
      </c>
      <c r="H49" s="281"/>
      <c r="I49" s="207"/>
      <c r="K49" s="158"/>
      <c r="L49" s="1023" t="s">
        <v>686</v>
      </c>
      <c r="M49" s="1024"/>
      <c r="N49" s="1024"/>
      <c r="O49" s="1024"/>
      <c r="P49" s="1024"/>
      <c r="Q49" s="1024"/>
      <c r="R49" s="1025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1.0931025256452453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9"/>
      <c r="T50" s="158"/>
      <c r="U50" s="210">
        <f>480 - U48</f>
        <v>391.44592360667184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4697.3510832800621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6"/>
      <c r="G52" s="1037"/>
      <c r="H52" s="1037"/>
      <c r="I52" s="103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587.16888541000776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0.89270039594361705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18">
        <f>U52</f>
        <v>587.16888541000776</v>
      </c>
      <c r="Q54" s="1019"/>
      <c r="R54" s="970" t="s">
        <v>702</v>
      </c>
      <c r="S54" s="323" t="s">
        <v>247</v>
      </c>
      <c r="T54" s="324"/>
      <c r="U54" s="324"/>
      <c r="V54" s="347">
        <f>O24</f>
        <v>0.52052501221202152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3.1704475308641976E-2</v>
      </c>
      <c r="L56" s="962" t="s">
        <v>244</v>
      </c>
      <c r="M56" s="963"/>
      <c r="N56" s="963"/>
      <c r="O56" s="964"/>
      <c r="P56" s="965">
        <f>T30</f>
        <v>381.1764705882353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0.36436750854841504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0.2004021297016283</v>
      </c>
      <c r="E62" s="146"/>
      <c r="F62" s="304">
        <v>68</v>
      </c>
      <c r="G62" s="180" t="s">
        <v>231</v>
      </c>
      <c r="H62" s="182"/>
      <c r="I62" s="181">
        <f>SUM(I53:I61)</f>
        <v>0.94310073124677496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1.5000528408742175E-2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0.89270039594361705</v>
      </c>
      <c r="E64" s="146"/>
      <c r="F64" s="165">
        <v>70</v>
      </c>
      <c r="G64" s="167" t="s">
        <v>352</v>
      </c>
      <c r="H64" s="166"/>
      <c r="I64" s="162">
        <f>+I63+I62</f>
        <v>0.95810125965551718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3" t="s">
        <v>317</v>
      </c>
      <c r="C5" s="989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4"/>
      <c r="C6" s="990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4"/>
      <c r="C7" s="990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4"/>
      <c r="C8" s="990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4"/>
      <c r="C9" s="990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4"/>
      <c r="C10" s="990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9"/>
      <c r="S10" s="1012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6"/>
      <c r="B11" s="1014"/>
      <c r="C11" s="990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3" t="s">
        <v>306</v>
      </c>
      <c r="C12" s="989"/>
      <c r="D12" s="101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4"/>
      <c r="C13" s="990"/>
      <c r="D13" s="1017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4"/>
      <c r="C14" s="990"/>
      <c r="D14" s="101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4"/>
      <c r="C15" s="990"/>
      <c r="D15" s="101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4"/>
      <c r="C16" s="1016"/>
      <c r="D16" s="101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44" t="s">
        <v>288</v>
      </c>
      <c r="R25" s="1045"/>
      <c r="S25" s="1046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4" t="s">
        <v>285</v>
      </c>
      <c r="C26" s="989"/>
      <c r="D26" s="101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4"/>
      <c r="C27" s="990"/>
      <c r="D27" s="101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4"/>
      <c r="C28" s="990"/>
      <c r="D28" s="101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4"/>
      <c r="C29" s="990"/>
      <c r="D29" s="101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4"/>
      <c r="C30" s="990"/>
      <c r="D30" s="1017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3"/>
      <c r="C31" s="991"/>
      <c r="D31" s="1064"/>
      <c r="E31" s="157"/>
      <c r="F31" s="307"/>
      <c r="G31" s="334"/>
      <c r="H31" s="335"/>
      <c r="I31" s="340"/>
      <c r="J31" s="158"/>
      <c r="K31" s="158"/>
      <c r="L31" s="1026" t="s">
        <v>282</v>
      </c>
      <c r="M31" s="1027"/>
      <c r="N31" s="1027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0" t="s">
        <v>274</v>
      </c>
      <c r="M38" s="1021"/>
      <c r="N38" s="1021"/>
      <c r="O38" s="1021"/>
      <c r="P38" s="102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3" t="s">
        <v>259</v>
      </c>
      <c r="M45" s="1024"/>
      <c r="N45" s="1024"/>
      <c r="O45" s="1024"/>
      <c r="P45" s="1024"/>
      <c r="Q45" s="1024"/>
      <c r="R45" s="102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6"/>
      <c r="G48" s="1037"/>
      <c r="H48" s="1037"/>
      <c r="I48" s="103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1" t="s">
        <v>334</v>
      </c>
      <c r="P66" s="1052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0.90731578055900164</v>
      </c>
      <c r="F23" s="120">
        <f>E23</f>
        <v>0.90731578055900164</v>
      </c>
    </row>
    <row r="24" spans="2:28">
      <c r="B24" s="115" t="s">
        <v>44</v>
      </c>
      <c r="C24" s="108"/>
      <c r="D24" s="111"/>
      <c r="E24" s="111">
        <f>Assembly!H96</f>
        <v>3.4884949787772498E-2</v>
      </c>
      <c r="F24" s="120">
        <f>E24</f>
        <v>3.4884949787772498E-2</v>
      </c>
    </row>
    <row r="25" spans="2:28">
      <c r="B25" s="121" t="s">
        <v>40</v>
      </c>
      <c r="C25" s="108"/>
      <c r="D25" s="361"/>
      <c r="E25" s="122">
        <f>Assembly!H97</f>
        <v>1.5900529308743076E-2</v>
      </c>
      <c r="F25" s="123">
        <f>E25-Assembly!H85-Assembly!H86-Assembly!H88-Assembly!H89-'Machined Part #1'!I54-'Machined Part #1'!I58-'Pacific Quote #2'!I50-'Pacific Quote #2'!I54-'Pacific Quote #3'!I50-'Pacific Quote #3'!I54</f>
        <v>1.5000528408742176E-2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-0.95810125965551718</v>
      </c>
      <c r="F26" s="120">
        <f>F22-F23-F24-F25</f>
        <v>-0.95720125875551632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-0.95810125965551718</v>
      </c>
      <c r="F28" s="120">
        <f>F26-F27</f>
        <v>-0.95720125875551632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0.90731578055900164</v>
      </c>
      <c r="F34" s="395">
        <f>'Machined Part #1'!I55+'Machined Part #1'!I56+'Machined Part #1'!I57</f>
        <v>3.4884949787772498E-2</v>
      </c>
      <c r="G34" s="468">
        <f>'Machined Part #1'!I63+'Machined Part #1'!I54+'Machined Part #1'!I58</f>
        <v>1.5900529308743076E-2</v>
      </c>
      <c r="H34" s="327">
        <f>'Machined Part #1'!I64</f>
        <v>0.95810125965551718</v>
      </c>
      <c r="I34" s="327"/>
      <c r="J34" s="844">
        <f t="shared" ref="J34:J43" si="1">$H34</f>
        <v>0.95810125965551718</v>
      </c>
      <c r="K34" s="812"/>
      <c r="L34" s="327"/>
      <c r="M34" s="327">
        <f t="shared" ref="M34:M43" si="2">$H34</f>
        <v>0.95810125965551718</v>
      </c>
      <c r="N34" s="812"/>
      <c r="O34" s="327"/>
      <c r="P34" s="327">
        <f t="shared" ref="P34:P43" si="3">$H34</f>
        <v>0.95810125965551718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0.95810125965551718</v>
      </c>
      <c r="I44" s="467"/>
      <c r="J44" s="847">
        <f>SUM(J34:J43)</f>
        <v>0.95810125965551718</v>
      </c>
      <c r="K44" s="814"/>
      <c r="L44" s="467"/>
      <c r="M44" s="467">
        <f>SUM(M34:M43)</f>
        <v>0.95810125965551718</v>
      </c>
      <c r="N44" s="814"/>
      <c r="O44" s="467"/>
      <c r="P44" s="467">
        <f>SUM(P34:P43)</f>
        <v>0.95810125965551718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0.90731578055900164</v>
      </c>
      <c r="I95" s="478"/>
      <c r="J95" s="862">
        <f>J65+SUM(F46:F55)+SUM(F34:F43)+J32</f>
        <v>3.4884949787772498E-2</v>
      </c>
      <c r="K95" s="817"/>
      <c r="L95" s="478"/>
      <c r="M95" s="478">
        <f>M65+SUM(G46:G55)+SUM(G34:G43)+M32</f>
        <v>1.5900529308743076E-2</v>
      </c>
      <c r="N95" s="817"/>
      <c r="O95" s="478"/>
      <c r="P95" s="478">
        <f>P65+SUM(H46:H55)+SUM(H34:H43)+P32</f>
        <v>0.95810125965551718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3.4884949787772498E-2</v>
      </c>
      <c r="I96" s="397"/>
      <c r="J96" s="863">
        <f>J80+SUM(G46:G55)+SUM(G34:G43)</f>
        <v>1.5900529308743076E-2</v>
      </c>
      <c r="K96" s="823"/>
      <c r="L96" s="397"/>
      <c r="M96" s="397">
        <f>M80+SUM(H46:H55)+SUM(H34:H43)</f>
        <v>0.95810125965551718</v>
      </c>
      <c r="N96" s="823"/>
      <c r="O96" s="397"/>
      <c r="P96" s="397">
        <f>P80+SUM(J46:J55)+SUM(J34:J43)</f>
        <v>0.95810125965551718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1.5900529308743076E-2</v>
      </c>
      <c r="I97" s="326"/>
      <c r="J97" s="864">
        <f>J81+SUM(H46:H55)+SUM(H34:H43)+J91</f>
        <v>0.95810125965551718</v>
      </c>
      <c r="K97" s="816"/>
      <c r="L97" s="326"/>
      <c r="M97" s="326">
        <f>M81+SUM(J46:J55)+SUM(J34:J43)+M91</f>
        <v>0.95810125965551718</v>
      </c>
      <c r="N97" s="816"/>
      <c r="O97" s="326"/>
      <c r="P97" s="326">
        <f>P81+SUM(M46:M55)+SUM(M34:M43)+P91</f>
        <v>0.95810125965551718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0.95810125965551718</v>
      </c>
      <c r="I99" s="360"/>
      <c r="J99" s="866">
        <f>SUM(J95:J98)</f>
        <v>1.0088867387520328</v>
      </c>
      <c r="K99" s="818"/>
      <c r="L99" s="360"/>
      <c r="M99" s="360">
        <f>SUM(M95:M98)</f>
        <v>1.9321030486197774</v>
      </c>
      <c r="N99" s="818"/>
      <c r="O99" s="360"/>
      <c r="P99" s="360">
        <f>SUM(P95:P98)</f>
        <v>2.8743037789665515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2014-06-23T20:19:09Z</dcterms:modified>
</cp:coreProperties>
</file>