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V5" i="10" l="1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7" l="1"/>
  <c r="S17" i="26"/>
  <c r="S17" i="23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S13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G95" i="6"/>
  <c r="I96" i="6"/>
  <c r="Q20" i="6"/>
  <c r="Q147" i="6" s="1"/>
  <c r="L20" i="6"/>
  <c r="L152" i="6" s="1"/>
  <c r="P20" i="6"/>
  <c r="P69" i="6" s="1"/>
  <c r="P94" i="6" s="1"/>
  <c r="L58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H84" i="6" l="1"/>
  <c r="H47" i="6"/>
  <c r="H71" i="6" s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Q84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Q83" i="6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Q94" i="6"/>
  <c r="M101" i="6"/>
  <c r="Q96" i="6"/>
  <c r="Q82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L85" i="6"/>
  <c r="L101" i="6"/>
  <c r="L97" i="6"/>
  <c r="R148" i="6"/>
  <c r="R35" i="6"/>
  <c r="L87" i="6"/>
  <c r="R76" i="6"/>
  <c r="R145" i="6" s="1"/>
  <c r="R51" i="6"/>
  <c r="R69" i="6"/>
  <c r="L93" i="6"/>
  <c r="L82" i="6"/>
  <c r="R77" i="6"/>
  <c r="R44" i="6"/>
  <c r="R72" i="6"/>
  <c r="N20" i="6"/>
  <c r="H83" i="6"/>
  <c r="O91" i="6" l="1"/>
  <c r="G87" i="6"/>
  <c r="O87" i="6"/>
  <c r="O93" i="6"/>
  <c r="G77" i="6"/>
  <c r="G145" i="6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48" i="6"/>
  <c r="G151" i="6"/>
  <c r="G146" i="6"/>
  <c r="G152" i="6"/>
  <c r="G14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N98" i="6" l="1"/>
  <c r="S98" i="6" s="1"/>
  <c r="N94" i="6"/>
  <c r="S94" i="6" s="1"/>
  <c r="N90" i="6"/>
  <c r="N95" i="6"/>
  <c r="S95" i="6" s="1"/>
  <c r="N87" i="6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S87" i="6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<sst xmlns="http://schemas.openxmlformats.org/spreadsheetml/2006/main" count="3067" uniqueCount="704">
  <si>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</si>
  <si>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</si>
  <si>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</si>
  <si>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</si>
  <si>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</si>
  <si>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</si>
  <si>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</si>
  <si>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</si>
  <si>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</si>
  <si>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</si>
  <si>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</si>
  <si>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</si>
  <si>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</si>
  <si>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</si>
  <si>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</si>
  <si>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</si>
  <si>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</si>
  <si>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</si>
  <si>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</si>
  <si>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</si>
  <si>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</si>
  <si>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</si>
  <si>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</si>
  <si>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</si>
  <si>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</si>
  <si>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</si>
  <si>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</si>
  <si>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</si>
  <si>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</si>
  <si>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</si>
  <si>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</si>
  <si>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</si>
  <si>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</si>
  <si>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</si>
  <si>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</si>
  <si>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</si>
  <si>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</si>
  <si>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</si>
  <si>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</si>
  <si>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</si>
  <si>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</si>
  <si>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</si>
  <si>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</si>
  <si>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</si>
  <si>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</si>
  <si>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</si>
  <si>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</si>
  <si>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</si>
  <si>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</si>
  <si>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</si>
  <si>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</si>
  <si>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</si>
  <si>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</si>
  <si>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</si>
  <si>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</si>
  <si>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</si>
  <si>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</si>
  <si>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</si>
  <si>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</si>
  <si>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</si>
  <si>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</si>
  <si>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</si>
  <si>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</si>
  <si>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</si>
  <si>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</si>
  <si>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</si>
  <si>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</si>
  <si>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</si>
  <si>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</si>
  <si>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</si>
  <si>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</si>
  <si>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</si>
  <si>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</si>
  <si>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</si>
  <si>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</si>
  <si>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</si>
  <si>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</si>
  <si>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</si>
  <si>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</si>
  <si>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</si>
  <si>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</si>
  <si>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</si>
  <si>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</si>
  <si>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</si>
  <si>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</si>
  <si>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</si>
  <si>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</si>
  <si>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</si>
  <si>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</si>
  <si>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</si>
  <si>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</si>
  <si>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</si>
  <si>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</si>
  <si>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</si>
  <si>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</si>
  <si>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</si>
  <si>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</si>
  <si>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</si>
  <si>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</si>
  <si>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</si>
  <si>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</si>
  <si>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</si>
  <si>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</si>
  <si>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</si>
  <si>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</si>
  <si>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</si>
  <si>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</si>
  <si>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</si>
  <si>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</si>
  <si>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</si>
  <si>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</si>
  <si>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</si>
  <si>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</si>
  <si>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</si>
  <si>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</si>
  <si>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</si>
  <si>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</si>
  <si>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</si>
  <si>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</si>
  <si>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</si>
  <si>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</si>
  <si>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</si>
  <si>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</si>
  <si>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</si>
  <si>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</si>
  <si>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</si>
  <si>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</si>
  <si>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</si>
  <si>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</si>
  <si>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</si>
  <si>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</si>
  <si>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</si>
  <si>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</si>
  <si>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</si>
  <si>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</si>
  <si>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</si>
  <si>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</si>
  <si>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</si>
  <si>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</si>
  <si>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</si>
  <si>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</si>
  <si>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</si>
  <si>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</si>
  <si>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</si>
  <si>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</si>
  <si>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</si>
  <si>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</si>
  <si>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</si>
  <si>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</si>
  <si>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</si>
  <si>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</si>
  <si>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</si>
  <si>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</si>
  <si>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</si>
  <si>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</si>
  <si>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</si>
  <si>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</si>
  <si>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</si>
  <si>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</si>
  <si>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</si>
  <si>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</si>
  <si>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</si>
  <si>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</si>
  <si>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</si>
  <si>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</si>
  <si>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</si>
  <si>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</si>
  <si>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</si>
  <si>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</si>
  <si>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</si>
  <si>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</si>
  <si>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</si>
  <si>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</si>
  <si>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</si>
  <si>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</si>
  <si>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</si>
  <si>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</si>
  <si>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</si>
  <si>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</si>
  <si>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</si>
  <si>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</si>
  <si>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</si>
  <si>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</si>
  <si>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</si>
  <si>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</si>
  <si>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</si>
  <si>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</si>
  <si>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</si>
  <si>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</si>
  <si>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</si>
  <si>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</si>
  <si>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</si>
  <si>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</si>
  <si>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</si>
  <si>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</si>
  <si>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</si>
  <si>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</si>
  <si>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</si>
  <si>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</si>
  <si>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</si>
  <si>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</si>
  <si>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</si>
  <si>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</si>
  <si>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</si>
  <si>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</si>
  <si>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</si>
  <si>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</si>
  <si>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</si>
  <si>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</si>
  <si>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</si>
  <si>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</si>
  <si>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</si>
  <si>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</si>
  <si>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</si>
  <si>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</si>
  <si>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</si>
  <si>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</si>
  <si>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</si>
  <si>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</si>
  <si>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</si>
  <si>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</si>
  <si>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</si>
  <si>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</si>
  <si>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</si>
  <si>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</si>
  <si>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</si>
  <si>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</si>
  <si>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</si>
  <si>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</si>
  <si>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</si>
  <si>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</si>
  <si>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</si>
  <si>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</si>
  <si>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</si>
  <si>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</si>
  <si>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</si>
  <si>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</si>
  <si>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</si>
  <si>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</si>
  <si>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</si>
  <si>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</si>
  <si>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</si>
  <si>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</si>
  <si>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</si>
  <si>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</si>
  <si>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</si>
  <si>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</si>
  <si>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</si>
  <si>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</si>
  <si>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</si>
  <si>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</si>
  <si>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</si>
  <si>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</si>
  <si>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</si>
  <si>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</si>
  <si>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</si>
  <si>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</si>
  <si>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</si>
  <si>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</si>
  <si>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</si>
  <si>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</si>
  <si>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</si>
  <si>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</si>
  <si>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</si>
  <si>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</si>
  <si>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</si>
  <si>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</si>
  <si>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</si>
  <si>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</si>
  <si>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</si>
  <si>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</si>
  <si>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</si>
  <si>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</si>
  <si>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</si>
  <si>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</si>
  <si>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</si>
  <si>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</si>
  <si>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</si>
  <si>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</si>
  <si>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</si>
  <si>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</si>
  <si>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</si>
  <si>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</si>
  <si>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</si>
  <si>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</si>
  <si>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</si>
  <si>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</si>
  <si>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</si>
  <si>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</si>
  <si>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</si>
  <si>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</si>
  <si>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</si>
  <si>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</si>
  <si>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</si>
  <si>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</si>
  <si>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</si>
  <si>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</si>
  <si>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</si>
  <si>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</si>
  <si>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</si>
  <si>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</si>
  <si>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</si>
  <si>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</si>
  <si>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</si>
  <si>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</si>
  <si>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</si>
  <si>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</si>
  <si>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</si>
  <si>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</si>
  <si>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</si>
  <si>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</si>
  <si>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</si>
  <si>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</si>
  <si>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</si>
  <si>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</si>
  <si>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</si>
  <si>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</si>
  <si>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</si>
  <si>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</si>
  <si>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</si>
  <si>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</si>
  <si>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</si>
  <si>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</si>
  <si>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</si>
  <si>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</si>
  <si>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</si>
  <si>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</si>
  <si>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</si>
  <si>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</si>
  <si>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</si>
  <si>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</si>
  <si>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</si>
  <si>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</si>
  <si>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</si>
  <si>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</si>
  <si>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</si>
  <si>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</si>
  <si>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</si>
  <si>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</si>
  <si>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</si>
  <si>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</si>
  <si>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</si>
  <si>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</si>
  <si>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</si>
  <si>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</si>
  <si>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</si>
  <si>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</si>
  <si>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</si>
  <si>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</si>
  <si>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</si>
  <si>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</si>
  <si>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</si>
  <si>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</si>
  <si>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</si>
  <si>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</si>
  <si>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</si>
  <si>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</si>
  <si>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</si>
  <si>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</si>
  <si>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</si>
  <si>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</si>
  <si>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</si>
  <si>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</si>
  <si>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</si>
  <si>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</si>
  <si>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</si>
  <si>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</si>
  <si>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</si>
  <si>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</si>
  <si>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</si>
  <si>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</si>
  <si>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</si>
  <si>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</si>
  <si>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</si>
  <si>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</si>
  <si>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</si>
  <si>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</si>
  <si>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</si>
  <si>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</si>
  <si>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</si>
  <si>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</si>
  <si>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</si>
  <si>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</si>
  <si>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</si>
  <si>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</si>
  <si>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</si>
  <si>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</si>
  <si>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</si>
  <si>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</si>
  <si>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</si>
  <si>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</si>
  <si>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</si>
  <si>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</si>
  <si>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</si>
  <si>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</si>
  <si>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</si>
  <si>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</si>
  <si>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</si>
  <si>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</si>
  <si>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</si>
  <si>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</si>
  <si>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</si>
  <si>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</si>
  <si>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</si>
  <si>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</si>
  <si>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</si>
  <si>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</si>
  <si>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</si>
  <si>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</si>
  <si>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</si>
  <si>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</si>
  <si>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</si>
  <si>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</si>
  <si>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</si>
  <si>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</si>
  <si>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</si>
  <si>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</si>
  <si>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</si>
  <si>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</si>
  <si>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</si>
  <si>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</si>
  <si>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</si>
  <si>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</si>
  <si>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</si>
  <si>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</si>
  <si>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</si>
  <si>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</si>
  <si>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</si>
  <si>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</si>
  <si>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</si>
  <si>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</si>
  <si>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</si>
  <si>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</si>
  <si>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</si>
  <si>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</si>
  <si>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</si>
  <si>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</si>
  <si>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</si>
  <si>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</si>
  <si>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</si>
  <si>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</si>
  <si>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</si>
  <si>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</si>
  <si>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</si>
  <si>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</si>
  <si>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</si>
  <si>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</si>
  <si>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</si>
  <si>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</si>
  <si>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</si>
  <si>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</si>
  <si>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</si>
  <si>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</si>
  <si>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</si>
  <si>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</si>
  <si>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</si>
  <si>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</si>
  <si>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</si>
  <si>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</si>
  <si>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</si>
  <si>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</si>
  <si>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</si>
  <si>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</si>
  <si>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</si>
  <si>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</si>
  <si>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</si>
  <si>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</si>
  <si>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</si>
  <si>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</si>
  <si>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</si>
  <si>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</si>
  <si>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</si>
  <si>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</si>
  <si>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</si>
  <si>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</si>
  <si>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</si>
  <si>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</si>
  <si>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</si>
  <si>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</si>
  <si>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</si>
  <si>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</si>
  <si>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</si>
  <si>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</si>
  <si>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</si>
  <si>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</si>
  <si>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</si>
  <si>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</si>
  <si>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</si>
  <si>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</si>
  <si>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</si>
  <si>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</si>
  <si>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</si>
  <si>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</si>
  <si>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</si>
  <si>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</si>
  <si>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</si>
  <si>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</si>
  <si>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</si>
  <si>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</si>
  <si>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</si>
  <si>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</si>
  <si>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</si>
  <si>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</si>
  <si>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</si>
  <si>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</si>
  <si>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</si>
  <si>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</si>
  <si>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</si>
  <si>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</si>
  <si>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</si>
  <si>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</si>
  <si>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</si>
  <si>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</si>
  <si>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</si>
  <si>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</si>
  <si>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</si>
  <si>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</si>
  <si>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</si>
  <si>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</si>
  <si>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</si>
  <si>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</si>
  <si>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</si>
  <si>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</si>
  <si>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</si>
  <si>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</si>
  <si>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</si>
  <si>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</si>
  <si>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</si>
  <si>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</si>
  <si>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</si>
  <si>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</si>
  <si>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</si>
  <si>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</si>
  <si>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</si>
  <si>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</si>
  <si>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</si>
  <si>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</si>
  <si>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</si>
  <si>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</si>
  <si>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</si>
  <si>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</si>
  <si>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</si>
  <si>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</si>
  <si>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</si>
  <si>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</si>
  <si>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</si>
  <si>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</si>
  <si>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</si>
  <si>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</si>
  <si>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</si>
  <si>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</si>
  <si>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</si>
  <si>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</si>
  <si>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</si>
  <si>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</si>
  <si>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</si>
  <si>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</si>
  <si>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</si>
  <si>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</si>
  <si>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</si>
  <si>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</si>
  <si>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</si>
  <si>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</si>
  <si>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</si>
  <si>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</si>
  <si>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</si>
  <si>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</si>
  <si>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</si>
  <si>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</si>
  <si>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</si>
  <si>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</si>
  <si>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</si>
  <si>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</si>
  <si>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</si>
  <si>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</si>
  <si>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</si>
  <si>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</si>
  <si>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</si>
  <si>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</si>
  <si>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</si>
  <si>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</si>
  <si>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</si>
  <si>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</si>
  <si>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</si>
  <si>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</si>
  <si>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</si>
  <si>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</si>
  <si>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</si>
  <si>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</si>
  <si>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</si>
  <si>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</si>
  <si>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</si>
  <si>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</si>
  <si>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</si>
  <si>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</si>
  <si>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</si>
  <si>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</si>
  <si>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</si>
  <si>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</si>
  <si>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</si>
  <si>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</si>
  <si>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</si>
  <si>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</si>
  <si>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</si>
  <si>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</si>
  <si>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</si>
  <si>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</si>
  <si>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</si>
  <si>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</si>
  <si>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</si>
  <si>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</si>
  <si>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</si>
  <si>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</si>
  <si>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</si>
  <si>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</si>
  <si>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</si>
  <si>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</si>
  <si>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</si>
  <si>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</si>
  <si>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</si>
  <si>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</si>
  <si>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</si>
  <si>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</si>
  <si>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</si>
  <si>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</si>
  <si>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</si>
  <si>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</si>
  <si>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</si>
  <si>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</si>
  <si>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</si>
  <si>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</si>
  <si>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</si>
  <si>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</si>
  <si>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</si>
  <si>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</si>
  <si>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</si>
  <si>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</si>
  <si>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</si>
  <si>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</si>
  <si>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</si>
  <si>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</si>
  <si>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</si>
  <si>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</si>
  <si>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</si>
  <si>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</si>
  <si>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</si>
  <si>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</si>
  <si>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</si>
  <si>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</si>
  <si>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</si>
  <si>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</si>
  <si>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</si>
  <si>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</si>
  <si>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</si>
  <si>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</si>
  <si>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</si>
  <si>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</si>
  <si>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</si>
  <si>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</si>
  <si>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</si>
  <si>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</si>
  <si>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</si>
  <si>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</si>
  <si>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</si>
  <si>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</si>
  <si>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</si>
  <si>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</si>
  <si>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</si>
  <si>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</si>
  <si>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</si>
  <si>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</si>
  <si>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</si>
  <si>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</si>
  <si>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</si>
  <si>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</si>
  <si>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</si>
  <si>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</si>
  <si>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</si>
  <si>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</si>
  <si>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</si>
  <si>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</si>
  <si>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</si>
  <si>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</si>
  <si>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</si>
  <si>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</si>
  <si>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</si>
  <si>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</si>
  <si>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</si>
  <si>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</si>
  <si>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</si>
  <si>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</si>
  <si>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</si>
  <si>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</si>
  <si>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</si>
  <si>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</si>
  <si>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</si>
  <si>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</si>
  <si>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</si>
  <si>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</si>
  <si>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Calculated Cycle From Layout </t>
  </si>
  <si>
    <t>Plus 1 second (Acme Only)</t>
  </si>
  <si>
    <t xml:space="preserve">Hydromat Only </t>
  </si>
  <si>
    <t>80008836-C</t>
  </si>
  <si>
    <t>80008836-C 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</si>
</sst>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28" sqref="B28:B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703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80008836-C  L4</v>
      </c>
      <c r="Q5" s="348"/>
      <c r="R5" s="226"/>
      <c r="S5" s="226"/>
      <c r="T5" s="226"/>
      <c r="U5" s="349" t="s">
        <v>16</v>
      </c>
      <c r="V5" s="921">
        <f ca="1" xml:space="preserve"> TODAY()</f>
        <v>41673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2.7</v>
      </c>
      <c r="P13" s="158"/>
      <c r="Q13" s="992" t="s">
        <v>312</v>
      </c>
      <c r="R13" s="966"/>
      <c r="S13" s="1012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4" t="s">
        <v>309</v>
      </c>
      <c r="M15" s="965"/>
      <c r="N15" s="252"/>
      <c r="O15" s="791">
        <v>8.5000000000000006E-2</v>
      </c>
      <c r="P15" s="158"/>
      <c r="Q15" s="992" t="s">
        <v>308</v>
      </c>
      <c r="R15" s="966"/>
      <c r="S15" s="790">
        <v>2.97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324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2.8149999999999999</v>
      </c>
      <c r="P18" s="158"/>
      <c r="Q18" s="992" t="s">
        <v>302</v>
      </c>
      <c r="R18" s="965"/>
      <c r="S18" s="966"/>
      <c r="T18" s="254">
        <f>144-S15</f>
        <v>141.03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7" t="s">
        <v>300</v>
      </c>
      <c r="M20" s="911"/>
      <c r="N20" s="915"/>
      <c r="O20" s="791">
        <v>0.01</v>
      </c>
      <c r="P20" s="158"/>
      <c r="Q20" s="992" t="s">
        <v>299</v>
      </c>
      <c r="R20" s="966"/>
      <c r="S20" s="252">
        <f>IF(ISERROR(T18/O22),"",T18/O22)</f>
        <v>49.603432812197738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2.8431500000000001</v>
      </c>
      <c r="P22" s="158"/>
      <c r="Q22" s="992" t="s">
        <v>296</v>
      </c>
      <c r="R22" s="965"/>
      <c r="S22" s="965"/>
      <c r="T22" s="203">
        <f>IF(S20="",,S20 - 1)</f>
        <v>48.603432812197738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0.60308796394695485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323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10</v>
      </c>
      <c r="U28" s="157" t="s">
        <v>701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702</v>
      </c>
      <c r="N30" s="953"/>
      <c r="O30" s="924">
        <v>0.35654999999999998</v>
      </c>
      <c r="P30" s="158"/>
      <c r="Q30" s="320" t="s">
        <v>287</v>
      </c>
      <c r="R30" s="321"/>
      <c r="S30" s="319"/>
      <c r="T30" s="234">
        <f>IF(ISERROR(T29*0.9),"",T29*0.9)</f>
        <v>324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0.24653796394695487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2">
        <v>5.8</v>
      </c>
      <c r="U35" s="922" t="s">
        <v>699</v>
      </c>
      <c r="V35" s="923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6.8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476.47058823529409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291.6205968731864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2.97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49.603432812197738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48.603432812197738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12.070972169842756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246.89614098591869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181.06458254764135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0.60308796394695485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1.2664847242886053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298.93541745235865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2373.8989032981422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296.73736291226777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1.0342958581690276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296.73736291226777</v>
      </c>
      <c r="Q54" s="1024"/>
      <c r="R54" s="158"/>
      <c r="S54" s="323" t="s">
        <v>247</v>
      </c>
      <c r="T54" s="324"/>
      <c r="U54" s="324"/>
      <c r="V54" s="347">
        <f>O24</f>
        <v>0.60308796394695485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59" t="s">
        <v>244</v>
      </c>
      <c r="M56" s="960"/>
      <c r="N56" s="960"/>
      <c r="O56" s="961"/>
      <c r="P56" s="962">
        <f>T30</f>
        <v>324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0.42216157476286836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0.23218886611957762</v>
      </c>
      <c r="E62" s="146"/>
      <c r="F62" s="304">
        <v>68</v>
      </c>
      <c r="G62" s="180" t="s">
        <v>231</v>
      </c>
      <c r="H62" s="182"/>
      <c r="I62" s="181">
        <f>SUM(I53:I61)</f>
        <v>1.090291100879593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1.0342958581690276</v>
      </c>
      <c r="E64" s="146"/>
      <c r="F64" s="165">
        <v>70</v>
      </c>
      <c r="G64" s="167" t="s">
        <v>352</v>
      </c>
      <c r="H64" s="166"/>
      <c r="I64" s="162">
        <f>+I63+I62</f>
        <v>1.1076974394735204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41673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41673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1.0489112427844123</v>
      </c>
      <c r="F23" s="120">
        <f>E23</f>
        <v>1.0489112427844123</v>
      </c>
    </row>
    <row r="24" spans="2:28" x14ac:dyDescent="0.2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 x14ac:dyDescent="0.2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-1.1076974394735204</v>
      </c>
      <c r="F26" s="120">
        <f>F22-F23-F24-F25</f>
        <v>-1.1067974385735195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-1.1076974394735204</v>
      </c>
      <c r="F28" s="120">
        <f>F26-F27</f>
        <v>-1.1067974385735195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1.0489112427844123</v>
      </c>
      <c r="F34" s="396">
        <f>'Machined Part #1'!I55+'Machined Part #1'!I56+'Machined Part #1'!I57</f>
        <v>4.0479857195179908E-2</v>
      </c>
      <c r="G34" s="469">
        <f>'Machined Part #1'!I63+'Machined Part #1'!I54+'Machined Part #1'!I58</f>
        <v>1.8306339493928257E-2</v>
      </c>
      <c r="H34" s="327">
        <f>'Machined Part #1'!I64</f>
        <v>1.1076974394735204</v>
      </c>
      <c r="I34" s="327"/>
      <c r="J34" s="845">
        <f t="shared" ref="J34:J43" si="1">$H34</f>
        <v>1.1076974394735204</v>
      </c>
      <c r="K34" s="813"/>
      <c r="L34" s="327"/>
      <c r="M34" s="327">
        <f t="shared" ref="M34:M43" si="2">$H34</f>
        <v>1.1076974394735204</v>
      </c>
      <c r="N34" s="813"/>
      <c r="O34" s="327"/>
      <c r="P34" s="327">
        <f t="shared" ref="P34:P43" si="3">$H34</f>
        <v>1.1076974394735204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1.1076974394735204</v>
      </c>
      <c r="I44" s="468"/>
      <c r="J44" s="848">
        <f>SUM(J34:J43)</f>
        <v>1.1076974394735204</v>
      </c>
      <c r="K44" s="815"/>
      <c r="L44" s="468"/>
      <c r="M44" s="468">
        <f>SUM(M34:M43)</f>
        <v>1.1076974394735204</v>
      </c>
      <c r="N44" s="815"/>
      <c r="O44" s="468"/>
      <c r="P44" s="468">
        <f>SUM(P34:P43)</f>
        <v>1.1076974394735204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1.0489112427844123</v>
      </c>
      <c r="I95" s="479"/>
      <c r="J95" s="863">
        <f>J65+SUM(F46:F55)+SUM(F34:F43)+J32</f>
        <v>4.0479857195179908E-2</v>
      </c>
      <c r="K95" s="818"/>
      <c r="L95" s="479"/>
      <c r="M95" s="479">
        <f>M65+SUM(G46:G55)+SUM(G34:G43)+M32</f>
        <v>1.8306339493928257E-2</v>
      </c>
      <c r="N95" s="818"/>
      <c r="O95" s="479"/>
      <c r="P95" s="479">
        <f>P65+SUM(H46:H55)+SUM(H34:H43)+P32</f>
        <v>1.1076974394735204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4.0479857195179908E-2</v>
      </c>
      <c r="I96" s="398"/>
      <c r="J96" s="864">
        <f>J80+SUM(G46:G55)+SUM(G34:G43)</f>
        <v>1.8306339493928257E-2</v>
      </c>
      <c r="K96" s="824"/>
      <c r="L96" s="398"/>
      <c r="M96" s="398">
        <f>M80+SUM(H46:H55)+SUM(H34:H43)</f>
        <v>1.1076974394735204</v>
      </c>
      <c r="N96" s="824"/>
      <c r="O96" s="398"/>
      <c r="P96" s="398">
        <f>P80+SUM(J46:J55)+SUM(J34:J43)</f>
        <v>1.1076974394735204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1.8306339493928257E-2</v>
      </c>
      <c r="I97" s="326"/>
      <c r="J97" s="865">
        <f>J81+SUM(H46:H55)+SUM(H34:H43)+J91</f>
        <v>1.1076974394735204</v>
      </c>
      <c r="K97" s="817"/>
      <c r="L97" s="326"/>
      <c r="M97" s="326">
        <f>M81+SUM(J46:J55)+SUM(J34:J43)+M91</f>
        <v>1.1076974394735204</v>
      </c>
      <c r="N97" s="817"/>
      <c r="O97" s="326"/>
      <c r="P97" s="326">
        <f>P81+SUM(M46:M55)+SUM(M34:M43)+P91</f>
        <v>1.1076974394735204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1.1076974394735204</v>
      </c>
      <c r="I99" s="360"/>
      <c r="J99" s="867">
        <f>SUM(J95:J98)</f>
        <v>1.1664836361626285</v>
      </c>
      <c r="K99" s="819"/>
      <c r="L99" s="360"/>
      <c r="M99" s="360">
        <f>SUM(M95:M98)</f>
        <v>2.2337012184409692</v>
      </c>
      <c r="N99" s="819"/>
      <c r="O99" s="360"/>
      <c r="P99" s="360">
        <f>SUM(P95:P98)</f>
        <v>3.323092318420561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2014-02-03T21:02:00Z</dcterms:modified>
</cp:coreProperties>
</file>