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H86" i="1" s="1"/>
  <c r="G85" i="1"/>
  <c r="H85" i="1" s="1"/>
  <c r="H89" i="1"/>
  <c r="H88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<sst xmlns="http://schemas.openxmlformats.org/spreadsheetml/2006/main" count="3071" uniqueCount="711">
  <si>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</si>
  <si>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</si>
  <si>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</si>
  <si>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</si>
  <si>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</si>
  <si>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</si>
  <si>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</si>
  <si>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</si>
  <si>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</si>
  <si>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</si>
  <si>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</si>
  <si>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</si>
  <si>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</si>
  <si>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</si>
  <si>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</si>
  <si>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</si>
  <si>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</si>
  <si>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</si>
  <si>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</si>
  <si>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</si>
  <si>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</si>
  <si>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</si>
  <si>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</si>
  <si>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</si>
  <si>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</si>
  <si>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</si>
  <si>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</si>
  <si>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</si>
  <si>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</si>
  <si>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</si>
  <si>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</si>
  <si>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</si>
  <si>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</si>
  <si>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</si>
  <si>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</si>
  <si>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</si>
  <si>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</si>
  <si>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</si>
  <si>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</si>
  <si>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</si>
  <si>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</si>
  <si>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</si>
  <si>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</si>
  <si>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</si>
  <si>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</si>
  <si>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</si>
  <si>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</si>
  <si>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</si>
  <si>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</si>
  <si>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</si>
  <si>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</si>
  <si>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</si>
  <si>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</si>
  <si>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</si>
  <si>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</si>
  <si>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</si>
  <si>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</si>
  <si>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</si>
  <si>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</si>
  <si>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</si>
  <si>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</si>
  <si>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</si>
  <si>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</si>
  <si>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</si>
  <si>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</si>
  <si>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</si>
  <si>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</si>
  <si>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</si>
  <si>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</si>
  <si>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</si>
  <si>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</si>
  <si>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</si>
  <si>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</si>
  <si>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</si>
  <si>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</si>
  <si>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</si>
  <si>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</si>
  <si>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</si>
  <si>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</si>
  <si>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</si>
  <si>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</si>
  <si>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</si>
  <si>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</si>
  <si>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</si>
  <si>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</si>
  <si>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</si>
  <si>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</si>
  <si>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</si>
  <si>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</si>
  <si>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</si>
  <si>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</si>
  <si>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</si>
  <si>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</si>
  <si>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</si>
  <si>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</si>
  <si>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</si>
  <si>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</si>
  <si>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</si>
  <si>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</si>
  <si>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</si>
  <si>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</si>
  <si>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</si>
  <si>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</si>
  <si>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</si>
  <si>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</si>
  <si>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</si>
  <si>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</si>
  <si>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</si>
  <si>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</si>
  <si>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</si>
  <si>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</si>
  <si>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</si>
  <si>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</si>
  <si>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</si>
  <si>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</si>
  <si>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</si>
  <si>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</si>
  <si>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</si>
  <si>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</si>
  <si>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</si>
  <si>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</si>
  <si>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</si>
  <si>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</si>
  <si>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</si>
  <si>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</si>
  <si>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</si>
  <si>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</si>
  <si>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</si>
  <si>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</si>
  <si>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</si>
  <si>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</si>
  <si>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</si>
  <si>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</si>
  <si>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</si>
  <si>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</si>
  <si>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</si>
  <si>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</si>
  <si>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</si>
  <si>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</si>
  <si>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</si>
  <si>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</si>
  <si>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</si>
  <si>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</si>
  <si>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</si>
  <si>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</si>
  <si>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</si>
  <si>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</si>
  <si>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</si>
  <si>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</si>
  <si>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</si>
  <si>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</si>
  <si>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</si>
  <si>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</si>
  <si>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</si>
  <si>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</si>
  <si>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</si>
  <si>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</si>
  <si>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</si>
  <si>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</si>
  <si>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</si>
  <si>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</si>
  <si>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</si>
  <si>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</si>
  <si>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</si>
  <si>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</si>
  <si>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</si>
  <si>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</si>
  <si>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</si>
  <si>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</si>
  <si>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</si>
  <si>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</si>
  <si>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</si>
  <si>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</si>
  <si>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</si>
  <si>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</si>
  <si>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</si>
  <si>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</si>
  <si>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</si>
  <si>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</si>
  <si>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</si>
  <si>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</si>
  <si>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</si>
  <si>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</si>
  <si>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</si>
  <si>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</si>
  <si>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</si>
  <si>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</si>
  <si>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</si>
  <si>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</si>
  <si>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</si>
  <si>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</si>
  <si>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</si>
  <si>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</si>
  <si>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</si>
  <si>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</si>
  <si>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</si>
  <si>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</si>
  <si>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</si>
  <si>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</si>
  <si>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</si>
  <si>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</si>
  <si>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</si>
  <si>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</si>
  <si>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</si>
  <si>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</si>
  <si>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</si>
  <si>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</si>
  <si>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</si>
  <si>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</si>
  <si>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</si>
  <si>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</si>
  <si>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</si>
  <si>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</si>
  <si>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</si>
  <si>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</si>
  <si>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</si>
  <si>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</si>
  <si>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</si>
  <si>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</si>
  <si>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</si>
  <si>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</si>
  <si>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</si>
  <si>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</si>
  <si>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</si>
  <si>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</si>
  <si>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</si>
  <si>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</si>
  <si>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</si>
  <si>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</si>
  <si>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</si>
  <si>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</si>
  <si>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</si>
  <si>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</si>
  <si>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</si>
  <si>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</si>
  <si>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</si>
  <si>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</si>
  <si>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</si>
  <si>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</si>
  <si>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</si>
  <si>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</si>
  <si>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</si>
  <si>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</si>
  <si>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</si>
  <si>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</si>
  <si>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</si>
  <si>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</si>
  <si>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</si>
  <si>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</si>
  <si>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</si>
  <si>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</si>
  <si>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</si>
  <si>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</si>
  <si>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</si>
  <si>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</si>
  <si>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</si>
  <si>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</si>
  <si>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</si>
  <si>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</si>
  <si>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</si>
  <si>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</si>
  <si>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</si>
  <si>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</si>
  <si>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</si>
  <si>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</si>
  <si>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</si>
  <si>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</si>
  <si>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</si>
  <si>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</si>
  <si>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</si>
  <si>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</si>
  <si>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</si>
  <si>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</si>
  <si>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</si>
  <si>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</si>
  <si>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</si>
  <si>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</si>
  <si>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</si>
  <si>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</si>
  <si>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</si>
  <si>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</si>
  <si>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</si>
  <si>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</si>
  <si>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</si>
  <si>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</si>
  <si>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</si>
  <si>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</si>
  <si>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</si>
  <si>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</si>
  <si>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</si>
  <si>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</si>
  <si>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</si>
  <si>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</si>
  <si>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</si>
  <si>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</si>
  <si>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</si>
  <si>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</si>
  <si>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</si>
  <si>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</si>
  <si>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</si>
  <si>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</si>
  <si>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</si>
  <si>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</si>
  <si>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</si>
  <si>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</si>
  <si>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</si>
  <si>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</si>
  <si>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</si>
  <si>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</si>
  <si>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</si>
  <si>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</si>
  <si>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</si>
  <si>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</si>
  <si>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</si>
  <si>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</si>
  <si>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</si>
  <si>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</si>
  <si>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</si>
  <si>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</si>
  <si>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</si>
  <si>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</si>
  <si>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</si>
  <si>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</si>
  <si>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</si>
  <si>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</si>
  <si>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</si>
  <si>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</si>
  <si>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</si>
  <si>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</si>
  <si>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</si>
  <si>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</si>
  <si>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</si>
  <si>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</si>
  <si>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</si>
  <si>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</si>
  <si>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</si>
  <si>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</si>
  <si>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</si>
  <si>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</si>
  <si>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</si>
  <si>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</si>
  <si>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</si>
  <si>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</si>
  <si>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</si>
  <si>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</si>
  <si>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</si>
  <si>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</si>
  <si>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</si>
  <si>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</si>
  <si>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</si>
  <si>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</si>
  <si>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</si>
  <si>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</si>
  <si>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</si>
  <si>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</si>
  <si>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</si>
  <si>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</si>
  <si>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</si>
  <si>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</si>
  <si>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</si>
  <si>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</si>
  <si>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</si>
  <si>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</si>
  <si>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</si>
  <si>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</si>
  <si>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</si>
  <si>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</si>
  <si>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</si>
  <si>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</si>
  <si>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</si>
  <si>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</si>
  <si>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</si>
  <si>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</si>
  <si>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</si>
  <si>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</si>
  <si>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</si>
  <si>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</si>
  <si>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</si>
  <si>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</si>
  <si>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</si>
  <si>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</si>
  <si>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</si>
  <si>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</si>
  <si>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</si>
  <si>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</si>
  <si>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</si>
  <si>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</si>
  <si>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</si>
  <si>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</si>
  <si>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</si>
  <si>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</si>
  <si>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</si>
  <si>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</si>
  <si>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</si>
  <si>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</si>
  <si>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</si>
  <si>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</si>
  <si>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</si>
  <si>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</si>
  <si>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</si>
  <si>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</si>
  <si>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</si>
  <si>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</si>
  <si>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</si>
  <si>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</si>
  <si>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</si>
  <si>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</si>
  <si>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</si>
  <si>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</si>
  <si>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</si>
  <si>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</si>
  <si>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</si>
  <si>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</si>
  <si>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</si>
  <si>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</si>
  <si>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</si>
  <si>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</si>
  <si>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</si>
  <si>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</si>
  <si>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</si>
  <si>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</si>
  <si>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</si>
  <si>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</si>
  <si>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</si>
  <si>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</si>
  <si>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</si>
  <si>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</si>
  <si>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</si>
  <si>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</si>
  <si>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</si>
  <si>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</si>
  <si>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</si>
  <si>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</si>
  <si>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</si>
  <si>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</si>
  <si>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</si>
  <si>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</si>
  <si>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</si>
  <si>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</si>
  <si>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</si>
  <si>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</si>
  <si>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</si>
  <si>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</si>
  <si>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</si>
  <si>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</si>
  <si>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</si>
  <si>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</si>
  <si>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</si>
  <si>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</si>
  <si>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</si>
  <si>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</si>
  <si>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</si>
  <si>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</si>
  <si>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</si>
  <si>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</si>
  <si>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</si>
  <si>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</si>
  <si>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</si>
  <si>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</si>
  <si>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</si>
  <si>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</si>
  <si>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</si>
  <si>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</si>
  <si>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</si>
  <si>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</si>
  <si>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</si>
  <si>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</si>
  <si>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</si>
  <si>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</si>
  <si>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</si>
  <si>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</si>
  <si>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</si>
  <si>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</si>
  <si>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</si>
  <si>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</si>
  <si>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</si>
  <si>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</si>
  <si>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</si>
  <si>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</si>
  <si>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</si>
  <si>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</si>
  <si>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</si>
  <si>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</si>
  <si>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</si>
  <si>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</si>
  <si>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</si>
  <si>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</si>
  <si>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</si>
  <si>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</si>
  <si>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</si>
  <si>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</si>
  <si>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</si>
  <si>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</si>
  <si>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</si>
  <si>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</si>
  <si>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</si>
  <si>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</si>
  <si>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</si>
  <si>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</si>
  <si>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</si>
  <si>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</si>
  <si>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</si>
  <si>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</si>
  <si>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</si>
  <si>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</si>
  <si>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</si>
  <si>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</si>
  <si>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</si>
  <si>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</si>
  <si>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</si>
  <si>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</si>
  <si>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</si>
  <si>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</si>
  <si>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</si>
  <si>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</si>
  <si>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</si>
  <si>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</si>
  <si>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</si>
  <si>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</si>
  <si>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</si>
  <si>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</si>
  <si>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</si>
  <si>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</si>
  <si>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</si>
  <si>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</si>
  <si>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</si>
  <si>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</si>
  <si>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</si>
  <si>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</si>
  <si>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</si>
  <si>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</si>
  <si>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</si>
  <si>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</si>
  <si>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</si>
  <si>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</si>
  <si>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</si>
  <si>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</si>
  <si>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</si>
  <si>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</si>
  <si>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</si>
  <si>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</si>
  <si>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</si>
  <si>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</si>
  <si>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</si>
  <si>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</si>
  <si>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</si>
  <si>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</si>
  <si>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</si>
  <si>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</si>
  <si>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</si>
  <si>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</si>
  <si>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</si>
  <si>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</si>
  <si>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</si>
  <si>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</si>
  <si>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</si>
  <si>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</si>
  <si>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</si>
  <si>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</si>
  <si>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</si>
  <si>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</si>
  <si>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</si>
  <si>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</si>
  <si>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</si>
  <si>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</si>
  <si>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</si>
  <si>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</si>
  <si>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</si>
  <si>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</si>
  <si>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</si>
  <si>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</si>
  <si>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</si>
  <si>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</si>
  <si>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</si>
  <si>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</si>
  <si>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</si>
  <si>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</si>
  <si>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</si>
  <si>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</si>
  <si>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</si>
  <si>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</si>
  <si>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</si>
  <si>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</si>
  <si>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</si>
  <si>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</si>
  <si>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</si>
  <si>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</si>
  <si>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</si>
  <si>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</si>
  <si>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</si>
  <si>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</si>
  <si>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</si>
  <si>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</si>
  <si>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</si>
  <si>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</si>
  <si>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</si>
  <si>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</si>
  <si>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</si>
  <si>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</si>
  <si>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</si>
  <si>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</si>
  <si>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</si>
  <si>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</si>
  <si>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</si>
  <si>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</si>
  <si>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</si>
  <si>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</si>
  <si>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</si>
  <si>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</si>
  <si>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</si>
  <si>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</si>
  <si>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</si>
  <si>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</si>
  <si>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</si>
  <si>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</si>
  <si>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</si>
  <si>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</si>
  <si>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</si>
  <si>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</si>
  <si>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</si>
  <si>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</si>
  <si>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</si>
  <si>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</si>
  <si>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</si>
  <si>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</si>
  <si>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</si>
  <si>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</si>
  <si>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</si>
  <si>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</si>
  <si>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</si>
  <si>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</si>
  <si>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</si>
  <si>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</si>
  <si>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</si>
  <si>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</si>
  <si>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</si>
  <si>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</si>
  <si>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</si>
  <si>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</si>
  <si>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</si>
  <si>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</si>
  <si>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</si>
  <si>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</si>
  <si>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</si>
  <si>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</si>
  <si>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</si>
  <si>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</si>
  <si>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</si>
  <si>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</si>
  <si>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</si>
  <si>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</si>
  <si>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</si>
  <si>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</si>
  <si>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</si>
  <si>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</si>
  <si>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</si>
  <si>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</si>
  <si>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</si>
  <si>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</si>
  <si>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</si>
  <si>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</si>
  <si>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</si>
  <si>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</si>
  <si>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</si>
  <si>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</si>
  <si>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</si>
  <si>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</si>
  <si>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</si>
  <si>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</si>
  <si>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</si>
  <si>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</si>
  <si>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</si>
  <si>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</si>
  <si>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</si>
  <si>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</si>
  <si>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</si>
  <si>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</si>
  <si>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</si>
  <si>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</si>
  <si>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</si>
  <si>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</si>
  <si>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</si>
  <si>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</si>
  <si>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</si>
  <si>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</si>
  <si>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</si>
  <si>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</si>
  <si>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</si>
  <si>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</si>
  <si>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</si>
  <si>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</si>
  <si>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</si>
  <si>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</si>
  <si>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</si>
  <si>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</si>
  <si>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</si>
  <si>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</si>
  <si>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</si>
  <si>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</si>
  <si>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</si>
  <si>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</si>
  <si>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</si>
  <si>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</si>
  <si>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</si>
  <si>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</si>
  <si>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</si>
  <si>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</si>
  <si>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C3850B72-5     L1</t>
  </si>
  <si>
    <t>C3850B72-5</t>
  </si>
  <si>
    <t xml:space="preserve">CHANGED SCRAP TO .005 ON 8/26/14 PER KEN MCGUIRE </t>
  </si>
  <si>
    <t>CHG'D SCRAP TO 0 &amp; FACING TO .025 PER KM 8/14/15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</si>
</sst>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U28" sqref="U28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3" t="s">
        <v>707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C3850B72-5     L1</v>
      </c>
      <c r="Q5" s="348"/>
      <c r="R5" s="226"/>
      <c r="S5" s="226"/>
      <c r="T5" s="226"/>
      <c r="U5" s="349" t="s">
        <v>16</v>
      </c>
      <c r="V5" s="920">
        <f ca="1" xml:space="preserve"> TODAY()</f>
        <v>42660</v>
      </c>
      <c r="W5" s="158"/>
      <c r="X5" s="158"/>
      <c r="Y5" s="158"/>
    </row>
    <row r="6" spans="1:29" ht="18.75" thickBot="1" x14ac:dyDescent="0.3">
      <c r="A6" s="1008" t="s">
        <v>21</v>
      </c>
      <c r="B6" s="1009"/>
      <c r="C6" s="1009"/>
      <c r="D6" s="1010"/>
      <c r="E6" s="263"/>
      <c r="F6" s="1008" t="s">
        <v>320</v>
      </c>
      <c r="G6" s="1009"/>
      <c r="H6" s="1009"/>
      <c r="I6" s="101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5">
        <v>1</v>
      </c>
      <c r="B8" s="1015" t="s">
        <v>317</v>
      </c>
      <c r="C8" s="988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0" t="s">
        <v>709</v>
      </c>
      <c r="O8" s="1020"/>
      <c r="P8" s="1020"/>
      <c r="Q8" s="1020"/>
      <c r="R8" s="1020"/>
      <c r="S8" s="1020"/>
      <c r="T8" s="1020"/>
      <c r="U8" s="158"/>
      <c r="V8" s="198"/>
      <c r="W8" s="158"/>
      <c r="X8" s="158"/>
      <c r="Y8" s="158"/>
    </row>
    <row r="9" spans="1:29" ht="13.5" thickBot="1" x14ac:dyDescent="0.25">
      <c r="A9" s="975"/>
      <c r="B9" s="1016"/>
      <c r="C9" s="989"/>
      <c r="D9" s="1017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958" t="s">
        <v>710</v>
      </c>
      <c r="O9" s="958"/>
      <c r="P9" s="958"/>
      <c r="Q9" s="958"/>
      <c r="R9" s="958"/>
      <c r="S9" s="958"/>
      <c r="T9" s="958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5"/>
      <c r="B10" s="1016"/>
      <c r="C10" s="989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5"/>
      <c r="B11" s="1016"/>
      <c r="C11" s="989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5"/>
      <c r="B12" s="1016"/>
      <c r="C12" s="989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5"/>
      <c r="B13" s="1016"/>
      <c r="C13" s="989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8" t="s">
        <v>313</v>
      </c>
      <c r="M13" s="999"/>
      <c r="N13" s="253"/>
      <c r="O13" s="789">
        <v>2.39</v>
      </c>
      <c r="P13" s="158"/>
      <c r="Q13" s="997" t="s">
        <v>312</v>
      </c>
      <c r="R13" s="966"/>
      <c r="S13" s="1014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5"/>
      <c r="B14" s="1016"/>
      <c r="C14" s="989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5">
        <v>2</v>
      </c>
      <c r="B15" s="1015" t="s">
        <v>306</v>
      </c>
      <c r="C15" s="988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4" t="s">
        <v>309</v>
      </c>
      <c r="M15" s="965"/>
      <c r="N15" s="252"/>
      <c r="O15" s="790">
        <v>8.5000000000000006E-2</v>
      </c>
      <c r="P15" s="158"/>
      <c r="Q15" s="997" t="s">
        <v>308</v>
      </c>
      <c r="R15" s="966"/>
      <c r="S15" s="789">
        <v>2.629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5"/>
      <c r="B16" s="1016"/>
      <c r="C16" s="989"/>
      <c r="D16" s="101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5"/>
      <c r="B17" s="1016"/>
      <c r="C17" s="989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3" t="s">
        <v>304</v>
      </c>
      <c r="R17" s="1004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5"/>
      <c r="B18" s="1016"/>
      <c r="C18" s="989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8" t="s">
        <v>303</v>
      </c>
      <c r="M18" s="999"/>
      <c r="N18" s="252"/>
      <c r="O18" s="789">
        <f>SUM(O13:O16)</f>
        <v>2.5</v>
      </c>
      <c r="P18" s="158"/>
      <c r="Q18" s="997" t="s">
        <v>302</v>
      </c>
      <c r="R18" s="965"/>
      <c r="S18" s="966"/>
      <c r="T18" s="254">
        <f>144-S15</f>
        <v>141.37100000000001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5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6" t="s">
        <v>300</v>
      </c>
      <c r="M20" s="910"/>
      <c r="N20" s="914"/>
      <c r="O20" s="930">
        <v>0</v>
      </c>
      <c r="P20" s="158"/>
      <c r="Q20" s="997" t="s">
        <v>299</v>
      </c>
      <c r="R20" s="966"/>
      <c r="S20" s="252">
        <f>IF(ISERROR(T18/O22),"",T18/O22)</f>
        <v>56.548400000000001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4" t="s">
        <v>297</v>
      </c>
      <c r="M22" s="966"/>
      <c r="N22" s="235"/>
      <c r="O22" s="250">
        <f>O18*(1+O20)</f>
        <v>2.5</v>
      </c>
      <c r="P22" s="158"/>
      <c r="Q22" s="997" t="s">
        <v>296</v>
      </c>
      <c r="R22" s="965"/>
      <c r="S22" s="965"/>
      <c r="T22" s="203">
        <f>IF(S20="",,S20 - 1)</f>
        <v>55.548400000000001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9">
        <f>IF(ISERROR(S17/T22),,S17/T22)</f>
        <v>0.48729363523541513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 x14ac:dyDescent="0.25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4"/>
      <c r="B26" s="982"/>
      <c r="C26" s="982"/>
      <c r="D26" s="98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28" t="s">
        <v>289</v>
      </c>
      <c r="M27" s="1029"/>
      <c r="N27" s="1029"/>
      <c r="O27" s="1029"/>
      <c r="P27" s="1030"/>
      <c r="Q27" s="997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4">
        <v>8</v>
      </c>
      <c r="B28" s="986" t="s">
        <v>676</v>
      </c>
      <c r="C28" s="988" t="s">
        <v>323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787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4"/>
      <c r="B29" s="986"/>
      <c r="C29" s="989"/>
      <c r="D29" s="991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4"/>
      <c r="B30" s="986"/>
      <c r="C30" s="989"/>
      <c r="D30" s="991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9" t="s">
        <v>708</v>
      </c>
      <c r="N30" s="1039"/>
      <c r="O30" s="921">
        <v>0.20144999999999999</v>
      </c>
      <c r="P30" s="158"/>
      <c r="Q30" s="320" t="s">
        <v>287</v>
      </c>
      <c r="R30" s="321"/>
      <c r="S30" s="319"/>
      <c r="T30" s="234">
        <f>IF(ISERROR(T29*0.9),"",T29*0.9)</f>
        <v>231.42857142857144</v>
      </c>
      <c r="U30" s="158"/>
      <c r="V30" s="198"/>
      <c r="W30" s="158"/>
      <c r="X30" s="318"/>
      <c r="Y30" s="223"/>
    </row>
    <row r="31" spans="1:29" ht="15.75" customHeight="1" thickBot="1" x14ac:dyDescent="0.25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0.28584363523541512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4"/>
      <c r="B33" s="986"/>
      <c r="C33" s="989"/>
      <c r="D33" s="991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4"/>
      <c r="B34" s="986"/>
      <c r="C34" s="989"/>
      <c r="D34" s="991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3"/>
      <c r="P35" s="158"/>
      <c r="Q35" s="964" t="s">
        <v>280</v>
      </c>
      <c r="R35" s="96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5"/>
      <c r="B36" s="987"/>
      <c r="C36" s="990"/>
      <c r="D36" s="992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7" t="s">
        <v>279</v>
      </c>
      <c r="R36" s="965"/>
      <c r="S36" s="96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7" t="s">
        <v>706</v>
      </c>
      <c r="M37" s="1021" t="s">
        <v>704</v>
      </c>
      <c r="N37" s="102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21" t="s">
        <v>705</v>
      </c>
      <c r="N38" s="1021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1" t="s">
        <v>274</v>
      </c>
      <c r="M42" s="1012"/>
      <c r="N42" s="1012"/>
      <c r="O42" s="1012"/>
      <c r="P42" s="101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7" t="s">
        <v>269</v>
      </c>
      <c r="R44" s="966"/>
      <c r="S44" s="215">
        <f>T22*O44</f>
        <v>333.29039999999998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2.629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56.548400000000001</v>
      </c>
      <c r="E46" s="157"/>
      <c r="F46" s="443">
        <v>55</v>
      </c>
      <c r="G46" s="439" t="s">
        <v>24</v>
      </c>
      <c r="H46" s="440"/>
      <c r="I46" s="441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55.548400000000001</v>
      </c>
      <c r="E47" s="157"/>
      <c r="F47" s="443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16.28222595070245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216.02782438378063</v>
      </c>
      <c r="E48" s="157"/>
      <c r="F48" s="443">
        <v>56</v>
      </c>
      <c r="G48" s="204" t="s">
        <v>257</v>
      </c>
      <c r="H48" s="333"/>
      <c r="I48" s="445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244.23338926053677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0.48729363523541513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1.0233166339943718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8" t="s">
        <v>687</v>
      </c>
      <c r="M50" s="999"/>
      <c r="N50" s="999"/>
      <c r="O50" s="999"/>
      <c r="P50" s="999"/>
      <c r="Q50" s="999"/>
      <c r="R50" s="999"/>
      <c r="S50" s="966"/>
      <c r="T50" s="158"/>
      <c r="U50" s="210">
        <f>480 - U48</f>
        <v>235.76661073946323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08" t="s">
        <v>245</v>
      </c>
      <c r="G51" s="1009"/>
      <c r="H51" s="1009"/>
      <c r="I51" s="1010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2829.1993288735589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5"/>
      <c r="G52" s="1026"/>
      <c r="H52" s="1026"/>
      <c r="I52" s="1027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353.64991610919486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0.83570858442873697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968">
        <f>U52</f>
        <v>353.64991610919486</v>
      </c>
      <c r="Q54" s="969"/>
      <c r="R54" s="967" t="s">
        <v>702</v>
      </c>
      <c r="S54" s="323" t="s">
        <v>247</v>
      </c>
      <c r="T54" s="324"/>
      <c r="U54" s="324"/>
      <c r="V54" s="347">
        <f>O24</f>
        <v>0.48729363523541513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67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59" t="s">
        <v>244</v>
      </c>
      <c r="M56" s="960"/>
      <c r="N56" s="960"/>
      <c r="O56" s="961"/>
      <c r="P56" s="962">
        <f>T30</f>
        <v>231.42857142857144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2" t="s">
        <v>349</v>
      </c>
      <c r="M59" s="974"/>
      <c r="N59"/>
      <c r="O59" s="972" t="s">
        <v>351</v>
      </c>
      <c r="P59" s="974"/>
      <c r="Q59"/>
      <c r="R59" s="972" t="s">
        <v>328</v>
      </c>
      <c r="S59" s="973"/>
      <c r="T59" s="973"/>
      <c r="U59" s="974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0.34110554466479059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0.18760804956563484</v>
      </c>
      <c r="E62" s="146"/>
      <c r="F62" s="304">
        <v>68</v>
      </c>
      <c r="G62" s="180" t="s">
        <v>231</v>
      </c>
      <c r="H62" s="182"/>
      <c r="I62" s="181">
        <f>SUM(I53:I61)</f>
        <v>0.90752358112572307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0.83570858442873697</v>
      </c>
      <c r="E64" s="146"/>
      <c r="F64" s="165">
        <v>70</v>
      </c>
      <c r="G64" s="167" t="s">
        <v>352</v>
      </c>
      <c r="H64" s="166"/>
      <c r="I64" s="162">
        <f>+I63+I62</f>
        <v>0.93134541354681089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0" t="s">
        <v>335</v>
      </c>
      <c r="M73" s="971"/>
      <c r="N73" s="150"/>
      <c r="O73" s="970" t="s">
        <v>334</v>
      </c>
      <c r="P73" s="971"/>
      <c r="R73" s="972" t="s">
        <v>333</v>
      </c>
      <c r="S73" s="973"/>
      <c r="T73" s="974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70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N8:T8"/>
    <mergeCell ref="M38:N38"/>
    <mergeCell ref="M37:N37"/>
    <mergeCell ref="Q35:R35"/>
    <mergeCell ref="Q36:S36"/>
    <mergeCell ref="L21:N21"/>
    <mergeCell ref="Q24:U24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N9:T9"/>
    <mergeCell ref="L56:O56"/>
    <mergeCell ref="P56:Q56"/>
    <mergeCell ref="L51:S51"/>
    <mergeCell ref="L52:S52"/>
    <mergeCell ref="L54:O54"/>
    <mergeCell ref="R54:R55"/>
    <mergeCell ref="P54:Q54"/>
    <mergeCell ref="L46:R46"/>
    <mergeCell ref="L42:P42"/>
    <mergeCell ref="L44:N44"/>
    <mergeCell ref="S13:T13"/>
    <mergeCell ref="Q44:R4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443"/>
      <c r="G13" s="200" t="s">
        <v>301</v>
      </c>
      <c r="H13" s="176"/>
      <c r="I13" s="445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443"/>
      <c r="G13" s="200" t="s">
        <v>301</v>
      </c>
      <c r="H13" s="176"/>
      <c r="I13" s="445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3" t="s">
        <v>595</v>
      </c>
      <c r="B5" s="734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1" t="s">
        <v>596</v>
      </c>
    </row>
    <row r="6" spans="1:14" x14ac:dyDescent="0.25">
      <c r="A6" s="735" t="s">
        <v>597</v>
      </c>
      <c r="B6" s="736"/>
      <c r="C6" s="937"/>
      <c r="D6" s="935"/>
      <c r="E6" s="935"/>
      <c r="F6" s="935"/>
      <c r="G6" s="935"/>
      <c r="H6" s="935"/>
      <c r="I6" s="935"/>
      <c r="J6" s="935"/>
      <c r="K6" s="93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7"/>
      <c r="D8" s="935"/>
      <c r="E8" s="935"/>
      <c r="F8" s="935"/>
      <c r="G8" s="935"/>
      <c r="H8" s="935"/>
      <c r="I8" s="935"/>
      <c r="J8" s="935"/>
      <c r="K8" s="936"/>
      <c r="N8" s="731" t="s">
        <v>600</v>
      </c>
    </row>
    <row r="9" spans="1:14" x14ac:dyDescent="0.25">
      <c r="A9" s="733" t="s">
        <v>601</v>
      </c>
      <c r="B9" s="740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2"/>
      <c r="J12" s="932"/>
      <c r="K12" s="93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3"/>
      <c r="J13" s="933"/>
      <c r="K13" s="93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0.85032396904412155</v>
      </c>
      <c r="F23" s="120">
        <f>E23</f>
        <v>0.85032396904412155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-0.93134541354681089</v>
      </c>
      <c r="F26" s="120">
        <f>F22-F23-F24-F25</f>
        <v>-0.92954541174680905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-0.93134541354681089</v>
      </c>
      <c r="F28" s="120">
        <f>F26-F27</f>
        <v>-0.92954541174680905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8" t="s">
        <v>3</v>
      </c>
      <c r="R7" s="949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0.85032396904412155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0.93134541354681089</v>
      </c>
      <c r="I34" s="327"/>
      <c r="J34" s="844">
        <f t="shared" ref="J34:J43" si="1">$H34</f>
        <v>0.93134541354681089</v>
      </c>
      <c r="K34" s="812"/>
      <c r="L34" s="327"/>
      <c r="M34" s="327">
        <f t="shared" ref="M34:M43" si="2">$H34</f>
        <v>0.93134541354681089</v>
      </c>
      <c r="N34" s="812"/>
      <c r="O34" s="327"/>
      <c r="P34" s="327">
        <f t="shared" ref="P34:P43" si="3">$H34</f>
        <v>0.93134541354681089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0.93134541354681089</v>
      </c>
      <c r="I44" s="467"/>
      <c r="J44" s="847">
        <f>SUM(J34:J43)</f>
        <v>0.93134541354681089</v>
      </c>
      <c r="K44" s="814"/>
      <c r="L44" s="467"/>
      <c r="M44" s="467">
        <f>SUM(M34:M43)</f>
        <v>0.93134541354681089</v>
      </c>
      <c r="N44" s="814"/>
      <c r="O44" s="467"/>
      <c r="P44" s="467">
        <f>SUM(P34:P43)</f>
        <v>0.93134541354681089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0.85032396904412155</v>
      </c>
      <c r="I95" s="478"/>
      <c r="J95" s="862">
        <f>J65+SUM(F46:F55)+SUM(F34:F43)+J32</f>
        <v>5.5399610281599655E-2</v>
      </c>
      <c r="K95" s="817"/>
      <c r="L95" s="478"/>
      <c r="M95" s="478">
        <f>M65+SUM(G46:G55)+SUM(G34:G43)+M32</f>
        <v>2.562183422108965E-2</v>
      </c>
      <c r="N95" s="817"/>
      <c r="O95" s="478"/>
      <c r="P95" s="478">
        <f>P65+SUM(H46:H55)+SUM(H34:H43)+P32</f>
        <v>0.93134541354681089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3">
        <f>J80+SUM(G46:G55)+SUM(G34:G43)</f>
        <v>2.562183422108965E-2</v>
      </c>
      <c r="K96" s="823"/>
      <c r="L96" s="397"/>
      <c r="M96" s="397">
        <f>M80+SUM(H46:H55)+SUM(H34:H43)</f>
        <v>0.93134541354681089</v>
      </c>
      <c r="N96" s="823"/>
      <c r="O96" s="397"/>
      <c r="P96" s="397">
        <f>P80+SUM(J46:J55)+SUM(J34:J43)</f>
        <v>0.93134541354681089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4">
        <f>J81+SUM(H46:H55)+SUM(H34:H43)+J91</f>
        <v>0.93134541354681089</v>
      </c>
      <c r="K97" s="816"/>
      <c r="L97" s="326"/>
      <c r="M97" s="326">
        <f>M81+SUM(J46:J55)+SUM(J34:J43)+M91</f>
        <v>0.93134541354681089</v>
      </c>
      <c r="N97" s="816"/>
      <c r="O97" s="326"/>
      <c r="P97" s="326">
        <f>P81+SUM(M46:M55)+SUM(M34:M43)+P91</f>
        <v>0.93134541354681089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0.93134541354681089</v>
      </c>
      <c r="I99" s="360"/>
      <c r="J99" s="866">
        <f>SUM(J95:J98)</f>
        <v>1.0123668580495002</v>
      </c>
      <c r="K99" s="818"/>
      <c r="L99" s="360"/>
      <c r="M99" s="360">
        <f>SUM(M95:M98)</f>
        <v>1.8883126613147114</v>
      </c>
      <c r="N99" s="818"/>
      <c r="O99" s="360"/>
      <c r="P99" s="360">
        <f>SUM(P95:P98)</f>
        <v>2.7940362406404327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2016-10-17T19:21:01Z</dcterms:modified>
</cp:coreProperties>
</file>