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3" l="1"/>
  <c r="S17" i="27"/>
  <c r="S17" i="26"/>
  <c r="K45" i="6"/>
  <c r="K76"/>
  <c r="K51"/>
  <c r="K77"/>
  <c r="S17" i="25"/>
  <c r="D41" s="1"/>
  <c r="D43" s="1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T19" i="25" l="1"/>
  <c r="D41" i="28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L77" i="6" l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<sst xmlns="http://schemas.openxmlformats.org/spreadsheetml/2006/main" count="3074" uniqueCount="712">
  <si>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</si>
  <si>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</si>
  <si>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</si>
  <si>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</si>
  <si>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</si>
  <si>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</si>
  <si>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</si>
  <si>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</si>
  <si>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</si>
  <si>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</si>
  <si>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</si>
  <si>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</si>
  <si>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</si>
  <si>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</si>
  <si>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</si>
  <si>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</si>
  <si>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</si>
  <si>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</si>
  <si>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</si>
  <si>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</si>
  <si>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</si>
  <si>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</si>
  <si>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</si>
  <si>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</si>
  <si>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</si>
  <si>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</si>
  <si>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</si>
  <si>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</si>
  <si>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</si>
  <si>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</si>
  <si>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</si>
  <si>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</si>
  <si>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</si>
  <si>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</si>
  <si>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</si>
  <si>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</si>
  <si>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</si>
  <si>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</si>
  <si>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</si>
  <si>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</si>
  <si>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</si>
  <si>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</si>
  <si>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</si>
  <si>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</si>
  <si>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</si>
  <si>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</si>
  <si>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</si>
  <si>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</si>
  <si>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</si>
  <si>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</si>
  <si>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</si>
  <si>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</si>
  <si>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</si>
  <si>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</si>
  <si>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</si>
  <si>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</si>
  <si>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</si>
  <si>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</si>
  <si>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</si>
  <si>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</si>
  <si>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</si>
  <si>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</si>
  <si>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</si>
  <si>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</si>
  <si>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</si>
  <si>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</si>
  <si>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</si>
  <si>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</si>
  <si>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</si>
  <si>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</si>
  <si>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</si>
  <si>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</si>
  <si>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</si>
  <si>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</si>
  <si>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</si>
  <si>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</si>
  <si>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</si>
  <si>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</si>
  <si>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</si>
  <si>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</si>
  <si>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</si>
  <si>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</si>
  <si>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</si>
  <si>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</si>
  <si>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</si>
  <si>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</si>
  <si>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</si>
  <si>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</si>
  <si>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</si>
  <si>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</si>
  <si>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</si>
  <si>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</si>
  <si>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</si>
  <si>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</si>
  <si>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</si>
  <si>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</si>
  <si>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</si>
  <si>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</si>
  <si>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</si>
  <si>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</si>
  <si>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</si>
  <si>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</si>
  <si>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</si>
  <si>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</si>
  <si>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</si>
  <si>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</si>
  <si>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</si>
  <si>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</si>
  <si>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</si>
  <si>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</si>
  <si>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</si>
  <si>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</si>
  <si>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</si>
  <si>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</si>
  <si>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</si>
  <si>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</si>
  <si>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</si>
  <si>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</si>
  <si>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</si>
  <si>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</si>
  <si>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</si>
  <si>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</si>
  <si>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</si>
  <si>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</si>
  <si>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</si>
  <si>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</si>
  <si>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</si>
  <si>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</si>
  <si>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</si>
  <si>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</si>
  <si>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</si>
  <si>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</si>
  <si>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</si>
  <si>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</si>
  <si>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</si>
  <si>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</si>
  <si>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</si>
  <si>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</si>
  <si>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</si>
  <si>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</si>
  <si>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</si>
  <si>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</si>
  <si>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</si>
  <si>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</si>
  <si>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</si>
  <si>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</si>
  <si>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</si>
  <si>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</si>
  <si>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</si>
  <si>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</si>
  <si>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</si>
  <si>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</si>
  <si>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</si>
  <si>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</si>
  <si>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</si>
  <si>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</si>
  <si>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</si>
  <si>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</si>
  <si>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</si>
  <si>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</si>
  <si>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</si>
  <si>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</si>
  <si>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</si>
  <si>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</si>
  <si>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</si>
  <si>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</si>
  <si>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</si>
  <si>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</si>
  <si>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</si>
  <si>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</si>
  <si>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</si>
  <si>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</si>
  <si>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</si>
  <si>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</si>
  <si>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</si>
  <si>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</si>
  <si>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</si>
  <si>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</si>
  <si>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</si>
  <si>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</si>
  <si>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</si>
  <si>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</si>
  <si>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</si>
  <si>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</si>
  <si>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</si>
  <si>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</si>
  <si>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</si>
  <si>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</si>
  <si>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</si>
  <si>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</si>
  <si>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</si>
  <si>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</si>
  <si>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</si>
  <si>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</si>
  <si>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</si>
  <si>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</si>
  <si>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</si>
  <si>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</si>
  <si>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</si>
  <si>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</si>
  <si>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</si>
  <si>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</si>
  <si>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</si>
  <si>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</si>
  <si>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</si>
  <si>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</si>
  <si>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</si>
  <si>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</si>
  <si>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</si>
  <si>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</si>
  <si>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</si>
  <si>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</si>
  <si>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</si>
  <si>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</si>
  <si>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</si>
  <si>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</si>
  <si>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</si>
  <si>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</si>
  <si>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</si>
  <si>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</si>
  <si>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</si>
  <si>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</si>
  <si>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</si>
  <si>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</si>
  <si>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</si>
  <si>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</si>
  <si>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</si>
  <si>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</si>
  <si>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</si>
  <si>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</si>
  <si>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</si>
  <si>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</si>
  <si>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</si>
  <si>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</si>
  <si>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</si>
  <si>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</si>
  <si>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</si>
  <si>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</si>
  <si>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</si>
  <si>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</si>
  <si>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</si>
  <si>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</si>
  <si>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</si>
  <si>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</si>
  <si>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</si>
  <si>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</si>
  <si>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</si>
  <si>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</si>
  <si>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</si>
  <si>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</si>
  <si>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</si>
  <si>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</si>
  <si>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</si>
  <si>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</si>
  <si>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</si>
  <si>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</si>
  <si>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</si>
  <si>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</si>
  <si>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</si>
  <si>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</si>
  <si>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</si>
  <si>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</si>
  <si>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</si>
  <si>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</si>
  <si>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</si>
  <si>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</si>
  <si>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</si>
  <si>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</si>
  <si>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</si>
  <si>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</si>
  <si>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</si>
  <si>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</si>
  <si>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</si>
  <si>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</si>
  <si>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</si>
  <si>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</si>
  <si>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</si>
  <si>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</si>
  <si>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</si>
  <si>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</si>
  <si>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</si>
  <si>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</si>
  <si>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</si>
  <si>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</si>
  <si>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</si>
  <si>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</si>
  <si>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</si>
  <si>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</si>
  <si>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</si>
  <si>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</si>
  <si>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</si>
  <si>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</si>
  <si>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</si>
  <si>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</si>
  <si>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</si>
  <si>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</si>
  <si>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</si>
  <si>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</si>
  <si>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</si>
  <si>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</si>
  <si>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</si>
  <si>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</si>
  <si>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</si>
  <si>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</si>
  <si>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</si>
  <si>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</si>
  <si>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</si>
  <si>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</si>
  <si>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</si>
  <si>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</si>
  <si>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</si>
  <si>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</si>
  <si>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</si>
  <si>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</si>
  <si>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</si>
  <si>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</si>
  <si>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</si>
  <si>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</si>
  <si>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</si>
  <si>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</si>
  <si>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</si>
  <si>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</si>
  <si>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</si>
  <si>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</si>
  <si>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</si>
  <si>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</si>
  <si>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</si>
  <si>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</si>
  <si>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</si>
  <si>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</si>
  <si>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</si>
  <si>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</si>
  <si>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</si>
  <si>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</si>
  <si>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</si>
  <si>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</si>
  <si>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</si>
  <si>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</si>
  <si>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</si>
  <si>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</si>
  <si>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</si>
  <si>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</si>
  <si>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</si>
  <si>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</si>
  <si>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</si>
  <si>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</si>
  <si>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</si>
  <si>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</si>
  <si>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</si>
  <si>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</si>
  <si>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</si>
  <si>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</si>
  <si>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</si>
  <si>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</si>
  <si>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</si>
  <si>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</si>
  <si>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</si>
  <si>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</si>
  <si>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</si>
  <si>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</si>
  <si>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</si>
  <si>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</si>
  <si>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</si>
  <si>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</si>
  <si>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</si>
  <si>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</si>
  <si>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</si>
  <si>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</si>
  <si>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</si>
  <si>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</si>
  <si>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</si>
  <si>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</si>
  <si>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</si>
  <si>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</si>
  <si>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</si>
  <si>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</si>
  <si>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</si>
  <si>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</si>
  <si>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</si>
  <si>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</si>
  <si>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</si>
  <si>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</si>
  <si>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</si>
  <si>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</si>
  <si>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</si>
  <si>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</si>
  <si>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</si>
  <si>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</si>
  <si>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</si>
  <si>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</si>
  <si>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</si>
  <si>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</si>
  <si>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</si>
  <si>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</si>
  <si>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</si>
  <si>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</si>
  <si>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</si>
  <si>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</si>
  <si>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</si>
  <si>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</si>
  <si>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</si>
  <si>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</si>
  <si>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</si>
  <si>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</si>
  <si>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</si>
  <si>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</si>
  <si>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</si>
  <si>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</si>
  <si>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</si>
  <si>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</si>
  <si>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</si>
  <si>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</si>
  <si>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</si>
  <si>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</si>
  <si>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</si>
  <si>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</si>
  <si>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</si>
  <si>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</si>
  <si>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</si>
  <si>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</si>
  <si>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</si>
  <si>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</si>
  <si>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</si>
  <si>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</si>
  <si>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</si>
  <si>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</si>
  <si>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</si>
  <si>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</si>
  <si>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</si>
  <si>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</si>
  <si>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</si>
  <si>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</si>
  <si>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</si>
  <si>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</si>
  <si>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</si>
  <si>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</si>
  <si>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</si>
  <si>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</si>
  <si>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</si>
  <si>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</si>
  <si>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</si>
  <si>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</si>
  <si>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</si>
  <si>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</si>
  <si>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</si>
  <si>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</si>
  <si>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</si>
  <si>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</si>
  <si>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</si>
  <si>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</si>
  <si>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</si>
  <si>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</si>
  <si>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</si>
  <si>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</si>
  <si>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</si>
  <si>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</si>
  <si>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</si>
  <si>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</si>
  <si>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</si>
  <si>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</si>
  <si>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</si>
  <si>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</si>
  <si>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</si>
  <si>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</si>
  <si>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</si>
  <si>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</si>
  <si>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</si>
  <si>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</si>
  <si>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</si>
  <si>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</si>
  <si>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</si>
  <si>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</si>
  <si>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</si>
  <si>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</si>
  <si>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</si>
  <si>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</si>
  <si>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</si>
  <si>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</si>
  <si>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</si>
  <si>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</si>
  <si>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</si>
  <si>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</si>
  <si>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</si>
  <si>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</si>
  <si>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</si>
  <si>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</si>
  <si>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</si>
  <si>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</si>
  <si>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</si>
  <si>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</si>
  <si>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</si>
  <si>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</si>
  <si>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</si>
  <si>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</si>
  <si>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</si>
  <si>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</si>
  <si>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</si>
  <si>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</si>
  <si>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</si>
  <si>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</si>
  <si>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</si>
  <si>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</si>
  <si>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</si>
  <si>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</si>
  <si>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</si>
  <si>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</si>
  <si>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</si>
  <si>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</si>
  <si>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</si>
  <si>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</si>
  <si>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</si>
  <si>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</si>
  <si>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</si>
  <si>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</si>
  <si>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</si>
  <si>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</si>
  <si>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</si>
  <si>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</si>
  <si>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</si>
  <si>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</si>
  <si>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</si>
  <si>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</si>
  <si>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</si>
  <si>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</si>
  <si>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</si>
  <si>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</si>
  <si>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</si>
  <si>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</si>
  <si>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</si>
  <si>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</si>
  <si>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</si>
  <si>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</si>
  <si>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</si>
  <si>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</si>
  <si>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</si>
  <si>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</si>
  <si>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</si>
  <si>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</si>
  <si>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</si>
  <si>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</si>
  <si>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</si>
  <si>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</si>
  <si>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</si>
  <si>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</si>
  <si>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</si>
  <si>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</si>
  <si>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</si>
  <si>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</si>
  <si>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</si>
  <si>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</si>
  <si>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</si>
  <si>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</si>
  <si>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</si>
  <si>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</si>
  <si>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</si>
  <si>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</si>
  <si>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</si>
  <si>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</si>
  <si>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</si>
  <si>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</si>
  <si>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</si>
  <si>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</si>
  <si>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</si>
  <si>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</si>
  <si>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</si>
  <si>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</si>
  <si>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</si>
  <si>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</si>
  <si>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</si>
  <si>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</si>
  <si>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</si>
  <si>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</si>
  <si>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</si>
  <si>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</si>
  <si>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</si>
  <si>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</si>
  <si>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</si>
  <si>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</si>
  <si>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</si>
  <si>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</si>
  <si>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</si>
  <si>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</si>
  <si>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</si>
  <si>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</si>
  <si>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</si>
  <si>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</si>
  <si>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</si>
  <si>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</si>
  <si>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</si>
  <si>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</si>
  <si>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</si>
  <si>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</si>
  <si>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</si>
  <si>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</si>
  <si>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</si>
  <si>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</si>
  <si>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</si>
  <si>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</si>
  <si>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</si>
  <si>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</si>
  <si>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</si>
  <si>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</si>
  <si>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</si>
  <si>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</si>
  <si>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</si>
  <si>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</si>
  <si>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</si>
  <si>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</si>
  <si>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</si>
  <si>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</si>
  <si>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</si>
  <si>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</si>
  <si>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</si>
  <si>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</si>
  <si>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</si>
  <si>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</si>
  <si>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</si>
  <si>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</si>
  <si>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</si>
  <si>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</si>
  <si>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</si>
  <si>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</si>
  <si>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</si>
  <si>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</si>
  <si>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</si>
  <si>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</si>
  <si>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</si>
  <si>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</si>
  <si>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</si>
  <si>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</si>
  <si>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</si>
  <si>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</si>
  <si>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</si>
  <si>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</si>
  <si>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</si>
  <si>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</si>
  <si>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</si>
  <si>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</si>
  <si>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</si>
  <si>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</si>
  <si>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</si>
  <si>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</si>
  <si>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</si>
  <si>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</si>
  <si>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</si>
  <si>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</si>
  <si>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</si>
  <si>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</si>
  <si>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</si>
  <si>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</si>
  <si>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</si>
  <si>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</si>
  <si>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</si>
  <si>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</si>
  <si>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</si>
  <si>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</si>
  <si>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</si>
  <si>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</si>
  <si>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</si>
  <si>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</si>
  <si>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</si>
  <si>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</si>
  <si>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</si>
  <si>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</si>
  <si>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</si>
  <si>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</si>
  <si>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</si>
  <si>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</si>
  <si>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</si>
  <si>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</si>
  <si>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</si>
  <si>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</si>
  <si>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</si>
  <si>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</si>
  <si>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</si>
  <si>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</si>
  <si>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</si>
  <si>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</si>
  <si>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</si>
  <si>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</si>
  <si>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</si>
  <si>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</si>
  <si>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</si>
  <si>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</si>
  <si>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</si>
  <si>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</si>
  <si>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</si>
  <si>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</si>
  <si>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</si>
  <si>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</si>
  <si>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</si>
  <si>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</si>
  <si>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</si>
  <si>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</si>
  <si>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</si>
  <si>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</si>
  <si>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</si>
  <si>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</si>
  <si>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</si>
  <si>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</si>
  <si>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</si>
  <si>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</si>
  <si>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</si>
  <si>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</si>
  <si>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</si>
  <si>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</si>
  <si>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</si>
  <si>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</si>
  <si>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C5050B7L2     L1</t>
  </si>
  <si>
    <t>C5050B7L2</t>
  </si>
  <si>
    <t xml:space="preserve">CHANGED SCRAP TO .005 ON 8/26/14 PER KEN MCGUIRE </t>
  </si>
  <si>
    <t>CHG'D SCRAP TO 0 AND FACING TO .025  PER KM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</si>
</sst>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24" borderId="0" xfId="0" applyFill="1" applyBorder="1"/>
    <xf numFmtId="0" fontId="12" fillId="24" borderId="0" xfId="0" applyFont="1" applyFill="1" applyBorder="1"/>
    <xf numFmtId="179" fontId="0" fillId="24" borderId="0" xfId="0" applyNumberFormat="1" applyFill="1" applyBorder="1"/>
    <xf numFmtId="0" fontId="2" fillId="24" borderId="0" xfId="0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C5050B7L2     L1</v>
      </c>
      <c r="Q5" s="348"/>
      <c r="R5" s="226"/>
      <c r="S5" s="226"/>
      <c r="T5" s="226"/>
      <c r="U5" s="349" t="s">
        <v>16</v>
      </c>
      <c r="V5" s="919">
        <f ca="1" xml:space="preserve"> TODAY()</f>
        <v>42230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339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27" t="s">
        <v>710</v>
      </c>
      <c r="O8" s="1027"/>
      <c r="P8" s="1027"/>
      <c r="Q8" s="1027"/>
      <c r="R8" s="1027"/>
      <c r="S8" s="1027"/>
      <c r="T8" s="1027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080" t="s">
        <v>711</v>
      </c>
      <c r="O9" s="1077"/>
      <c r="P9" s="1077"/>
      <c r="Q9" s="1077"/>
      <c r="R9" s="1077"/>
      <c r="S9" s="1078" t="s">
        <v>22</v>
      </c>
      <c r="T9" s="1079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2.37</v>
      </c>
      <c r="P13" s="158"/>
      <c r="Q13" s="1000" t="s">
        <v>312</v>
      </c>
      <c r="R13" s="969"/>
      <c r="S13" s="1017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2.6070000000000002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2.48</v>
      </c>
      <c r="P18" s="158"/>
      <c r="Q18" s="1000" t="s">
        <v>302</v>
      </c>
      <c r="R18" s="968"/>
      <c r="S18" s="969"/>
      <c r="T18" s="254">
        <f>144-S15</f>
        <v>141.393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</v>
      </c>
      <c r="P20" s="158"/>
      <c r="Q20" s="1000" t="s">
        <v>299</v>
      </c>
      <c r="R20" s="969"/>
      <c r="S20" s="252">
        <f>IF(ISERROR(T18/O22),"",T18/O22)</f>
        <v>57.013306451612905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2.48</v>
      </c>
      <c r="P22" s="158"/>
      <c r="Q22" s="1000" t="s">
        <v>296</v>
      </c>
      <c r="R22" s="968"/>
      <c r="S22" s="968"/>
      <c r="T22" s="203">
        <f>IF(S20="",,S20 - 1)</f>
        <v>56.013306451612905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699</v>
      </c>
      <c r="M24" s="1035"/>
      <c r="N24" s="1035"/>
      <c r="O24" s="918">
        <f>IF(ISERROR(S17/T22),,S17/T22)</f>
        <v>0.48324913279122267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1" t="s">
        <v>289</v>
      </c>
      <c r="M27" s="1032"/>
      <c r="N27" s="1032"/>
      <c r="O27" s="1032"/>
      <c r="P27" s="1033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6" t="s">
        <v>288</v>
      </c>
      <c r="R28" s="1037"/>
      <c r="S28" s="1038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2" t="s">
        <v>709</v>
      </c>
      <c r="N30" s="1042"/>
      <c r="O30" s="920">
        <v>0.1777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0.30554913279122264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9" t="s">
        <v>685</v>
      </c>
      <c r="H34" s="1040"/>
      <c r="I34" s="104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6" t="s">
        <v>683</v>
      </c>
      <c r="M35" s="1047"/>
      <c r="N35" s="1047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50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1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8" t="s">
        <v>701</v>
      </c>
      <c r="T39" s="1049"/>
      <c r="U39" s="104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336.07983870967746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2.6070000000000002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57.013306451612905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56.013306451612905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16.138784706974867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214.23480883718585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242.08177060462302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0.48324913279122267</v>
      </c>
      <c r="E49" s="157"/>
      <c r="F49" s="443">
        <v>57</v>
      </c>
      <c r="G49" s="171" t="s">
        <v>254</v>
      </c>
      <c r="H49" s="281"/>
      <c r="I49" s="207"/>
      <c r="K49" s="158"/>
      <c r="L49" s="1043" t="s">
        <v>686</v>
      </c>
      <c r="M49" s="1044"/>
      <c r="N49" s="1044"/>
      <c r="O49" s="1044"/>
      <c r="P49" s="1044"/>
      <c r="Q49" s="1044"/>
      <c r="R49" s="104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1.0148231788615676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237.91822939537698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2855.0187527445237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8"/>
      <c r="G52" s="1029"/>
      <c r="H52" s="1029"/>
      <c r="I52" s="1030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356.87734409306546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0.82877226273694682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356.87734409306546</v>
      </c>
      <c r="Q54" s="972"/>
      <c r="R54" s="970" t="s">
        <v>702</v>
      </c>
      <c r="S54" s="323" t="s">
        <v>247</v>
      </c>
      <c r="T54" s="324"/>
      <c r="U54" s="324"/>
      <c r="V54" s="347">
        <f>O24</f>
        <v>0.48324913279122267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62" t="s">
        <v>244</v>
      </c>
      <c r="M56" s="963"/>
      <c r="N56" s="963"/>
      <c r="O56" s="964"/>
      <c r="P56" s="965">
        <f>T30</f>
        <v>231.42857142857144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0.33827439295385586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0.18605091612462074</v>
      </c>
      <c r="E62" s="146"/>
      <c r="F62" s="304">
        <v>68</v>
      </c>
      <c r="G62" s="180" t="s">
        <v>231</v>
      </c>
      <c r="H62" s="182"/>
      <c r="I62" s="181">
        <f>SUM(I53:I61)</f>
        <v>0.90058725943393292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0.82877226273694682</v>
      </c>
      <c r="E64" s="146"/>
      <c r="F64" s="165">
        <v>70</v>
      </c>
      <c r="G64" s="167" t="s">
        <v>352</v>
      </c>
      <c r="H64" s="166"/>
      <c r="I64" s="162">
        <f>+I63+I62</f>
        <v>0.92440909185502074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9">
    <mergeCell ref="N8:T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4"/>
      <c r="C31" s="993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8"/>
      <c r="G48" s="1029"/>
      <c r="H48" s="1029"/>
      <c r="I48" s="1030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2" t="s">
        <v>334</v>
      </c>
      <c r="P66" s="1053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4"/>
      <c r="C31" s="993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8"/>
      <c r="G48" s="1029"/>
      <c r="H48" s="1029"/>
      <c r="I48" s="1030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2" t="s">
        <v>334</v>
      </c>
      <c r="P66" s="1053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4"/>
      <c r="C31" s="993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2" t="s">
        <v>334</v>
      </c>
      <c r="P66" s="1053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4"/>
      <c r="C31" s="993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2" t="s">
        <v>334</v>
      </c>
      <c r="P66" s="1053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4"/>
      <c r="C31" s="993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2" t="s">
        <v>334</v>
      </c>
      <c r="P66" s="1053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4"/>
      <c r="C31" s="993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2" t="s">
        <v>334</v>
      </c>
      <c r="P66" s="1053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4"/>
      <c r="C31" s="993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2" t="s">
        <v>334</v>
      </c>
      <c r="P66" s="1053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4"/>
      <c r="C31" s="993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2" t="s">
        <v>334</v>
      </c>
      <c r="P66" s="1053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6" t="s">
        <v>288</v>
      </c>
      <c r="R25" s="1037"/>
      <c r="S25" s="1038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4"/>
      <c r="C31" s="993"/>
      <c r="D31" s="1065"/>
      <c r="E31" s="157"/>
      <c r="F31" s="307"/>
      <c r="G31" s="334"/>
      <c r="H31" s="335"/>
      <c r="I31" s="340"/>
      <c r="J31" s="158"/>
      <c r="K31" s="158"/>
      <c r="L31" s="1046" t="s">
        <v>282</v>
      </c>
      <c r="M31" s="1047"/>
      <c r="N31" s="104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3" t="s">
        <v>259</v>
      </c>
      <c r="M45" s="1044"/>
      <c r="N45" s="1044"/>
      <c r="O45" s="1044"/>
      <c r="P45" s="1044"/>
      <c r="Q45" s="1044"/>
      <c r="R45" s="104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2" t="s">
        <v>334</v>
      </c>
      <c r="P66" s="1053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42230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0.8433876473523314</v>
      </c>
      <c r="F23" s="120">
        <f>E23</f>
        <v>0.8433876473523314</v>
      </c>
    </row>
    <row r="24" spans="2:28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>
      <c r="B25" s="121" t="s">
        <v>40</v>
      </c>
      <c r="C25" s="108"/>
      <c r="D25" s="361"/>
      <c r="E25" s="122">
        <f>Assembly!H97</f>
        <v>2.562183422108965E-2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-0.92440909185502074</v>
      </c>
      <c r="F26" s="120">
        <f>F22-F23-F24-F25</f>
        <v>-0.9226090900550189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-0.92440909185502074</v>
      </c>
      <c r="F28" s="120">
        <f>F26-F27</f>
        <v>-0.9226090900550189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0.8433876473523314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2.562183422108965E-2</v>
      </c>
      <c r="H34" s="327">
        <f>'Machined Part #1'!I64</f>
        <v>0.92440909185502074</v>
      </c>
      <c r="I34" s="327"/>
      <c r="J34" s="843">
        <f t="shared" ref="J34:J43" si="1">$H34</f>
        <v>0.92440909185502074</v>
      </c>
      <c r="K34" s="811"/>
      <c r="L34" s="327"/>
      <c r="M34" s="327">
        <f t="shared" ref="M34:M43" si="2">$H34</f>
        <v>0.92440909185502074</v>
      </c>
      <c r="N34" s="811"/>
      <c r="O34" s="327"/>
      <c r="P34" s="327">
        <f t="shared" ref="P34:P43" si="3">$H34</f>
        <v>0.92440909185502074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0.92440909185502074</v>
      </c>
      <c r="I44" s="467"/>
      <c r="J44" s="846">
        <f>SUM(J34:J43)</f>
        <v>0.92440909185502074</v>
      </c>
      <c r="K44" s="813"/>
      <c r="L44" s="467"/>
      <c r="M44" s="467">
        <f>SUM(M34:M43)</f>
        <v>0.92440909185502074</v>
      </c>
      <c r="N44" s="813"/>
      <c r="O44" s="467"/>
      <c r="P44" s="467">
        <f>SUM(P34:P43)</f>
        <v>0.92440909185502074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0.8433876473523314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2.562183422108965E-2</v>
      </c>
      <c r="N95" s="816"/>
      <c r="O95" s="478"/>
      <c r="P95" s="478">
        <f>P65+SUM(H46:H55)+SUM(H34:H43)+P32</f>
        <v>0.92440909185502074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2.562183422108965E-2</v>
      </c>
      <c r="K96" s="822"/>
      <c r="L96" s="397"/>
      <c r="M96" s="397">
        <f>M80+SUM(H46:H55)+SUM(H34:H43)</f>
        <v>0.92440909185502074</v>
      </c>
      <c r="N96" s="822"/>
      <c r="O96" s="397"/>
      <c r="P96" s="397">
        <f>P80+SUM(J46:J55)+SUM(J34:J43)</f>
        <v>0.92440909185502074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2.562183422108965E-2</v>
      </c>
      <c r="I97" s="326"/>
      <c r="J97" s="863">
        <f>J81+SUM(H46:H55)+SUM(H34:H43)+J91</f>
        <v>0.92440909185502074</v>
      </c>
      <c r="K97" s="815"/>
      <c r="L97" s="326"/>
      <c r="M97" s="326">
        <f>M81+SUM(J46:J55)+SUM(J34:J43)+M91</f>
        <v>0.92440909185502074</v>
      </c>
      <c r="N97" s="815"/>
      <c r="O97" s="326"/>
      <c r="P97" s="326">
        <f>P81+SUM(M46:M55)+SUM(M34:M43)+P91</f>
        <v>0.92440909185502074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0.92440909185502074</v>
      </c>
      <c r="I99" s="360"/>
      <c r="J99" s="865">
        <f>SUM(J95:J98)</f>
        <v>1.0054305363577101</v>
      </c>
      <c r="K99" s="817"/>
      <c r="L99" s="360"/>
      <c r="M99" s="360">
        <f>SUM(M95:M98)</f>
        <v>1.8744400179311311</v>
      </c>
      <c r="N99" s="817"/>
      <c r="O99" s="360"/>
      <c r="P99" s="360">
        <f>SUM(P95:P98)</f>
        <v>2.7732272755650622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2015-08-14T14:26:50Z</dcterms:modified>
</cp:coreProperties>
</file>