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5" l="1"/>
  <c r="D43" i="25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O32" i="10" s="1"/>
  <c r="V54" i="10" l="1"/>
  <c r="D49" i="10" s="1"/>
  <c r="D61" i="10" s="1"/>
  <c r="D62" i="10" s="1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R148" i="6"/>
  <c r="R35" i="6"/>
  <c r="R76" i="6"/>
  <c r="R145" i="6" s="1"/>
  <c r="R51" i="6"/>
  <c r="R69" i="6"/>
  <c r="O87" i="6"/>
  <c r="R77" i="6"/>
  <c r="R44" i="6"/>
  <c r="R72" i="6"/>
  <c r="N20" i="6"/>
  <c r="H83" i="6"/>
  <c r="O91" i="6" l="1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<sst xmlns="http://schemas.openxmlformats.org/spreadsheetml/2006/main" count="3073" uniqueCount="711">
  <si>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</si>
  <si>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</si>
  <si>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</si>
  <si>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</si>
  <si>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</si>
  <si>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</si>
  <si>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</si>
  <si>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</si>
  <si>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</si>
  <si>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</si>
  <si>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</si>
  <si>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</si>
  <si>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</si>
  <si>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</si>
  <si>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</si>
  <si>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</si>
  <si>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</si>
  <si>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</si>
  <si>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</si>
  <si>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</si>
  <si>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</si>
  <si>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</si>
  <si>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</si>
  <si>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</si>
  <si>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</si>
  <si>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</si>
  <si>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</si>
  <si>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</si>
  <si>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</si>
  <si>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</si>
  <si>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</si>
  <si>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</si>
  <si>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</si>
  <si>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</si>
  <si>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</si>
  <si>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</si>
  <si>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</si>
  <si>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</si>
  <si>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</si>
  <si>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</si>
  <si>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</si>
  <si>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</si>
  <si>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</si>
  <si>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</si>
  <si>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</si>
  <si>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</si>
  <si>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</si>
  <si>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</si>
  <si>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</si>
  <si>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</si>
  <si>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</si>
  <si>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</si>
  <si>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</si>
  <si>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</si>
  <si>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</si>
  <si>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</si>
  <si>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</si>
  <si>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</si>
  <si>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</si>
  <si>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</si>
  <si>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</si>
  <si>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</si>
  <si>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</si>
  <si>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</si>
  <si>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</si>
  <si>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</si>
  <si>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</si>
  <si>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</si>
  <si>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</si>
  <si>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</si>
  <si>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</si>
  <si>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</si>
  <si>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</si>
  <si>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</si>
  <si>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</si>
  <si>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</si>
  <si>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</si>
  <si>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</si>
  <si>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</si>
  <si>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</si>
  <si>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</si>
  <si>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</si>
  <si>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</si>
  <si>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</si>
  <si>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</si>
  <si>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</si>
  <si>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</si>
  <si>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</si>
  <si>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</si>
  <si>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</si>
  <si>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</si>
  <si>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</si>
  <si>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</si>
  <si>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</si>
  <si>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</si>
  <si>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</si>
  <si>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</si>
  <si>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</si>
  <si>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</si>
  <si>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</si>
  <si>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</si>
  <si>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</si>
  <si>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</si>
  <si>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</si>
  <si>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</si>
  <si>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</si>
  <si>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</si>
  <si>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</si>
  <si>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</si>
  <si>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</si>
  <si>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</si>
  <si>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</si>
  <si>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</si>
  <si>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</si>
  <si>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</si>
  <si>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</si>
  <si>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</si>
  <si>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</si>
  <si>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</si>
  <si>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</si>
  <si>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</si>
  <si>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</si>
  <si>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</si>
  <si>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</si>
  <si>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</si>
  <si>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</si>
  <si>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</si>
  <si>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</si>
  <si>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</si>
  <si>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</si>
  <si>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</si>
  <si>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</si>
  <si>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</si>
  <si>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</si>
  <si>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</si>
  <si>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</si>
  <si>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</si>
  <si>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</si>
  <si>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</si>
  <si>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</si>
  <si>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</si>
  <si>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</si>
  <si>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</si>
  <si>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</si>
  <si>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</si>
  <si>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</si>
  <si>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</si>
  <si>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</si>
  <si>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</si>
  <si>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</si>
  <si>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</si>
  <si>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</si>
  <si>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</si>
  <si>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</si>
  <si>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</si>
  <si>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</si>
  <si>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</si>
  <si>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</si>
  <si>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</si>
  <si>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</si>
  <si>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</si>
  <si>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</si>
  <si>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</si>
  <si>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</si>
  <si>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</si>
  <si>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</si>
  <si>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</si>
  <si>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</si>
  <si>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</si>
  <si>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</si>
  <si>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</si>
  <si>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</si>
  <si>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</si>
  <si>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</si>
  <si>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</si>
  <si>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</si>
  <si>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</si>
  <si>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</si>
  <si>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</si>
  <si>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</si>
  <si>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</si>
  <si>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</si>
  <si>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</si>
  <si>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</si>
  <si>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</si>
  <si>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</si>
  <si>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</si>
  <si>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</si>
  <si>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</si>
  <si>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</si>
  <si>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</si>
  <si>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</si>
  <si>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</si>
  <si>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</si>
  <si>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</si>
  <si>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</si>
  <si>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</si>
  <si>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</si>
  <si>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</si>
  <si>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</si>
  <si>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</si>
  <si>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</si>
  <si>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</si>
  <si>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</si>
  <si>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</si>
  <si>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</si>
  <si>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</si>
  <si>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</si>
  <si>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</si>
  <si>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</si>
  <si>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</si>
  <si>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</si>
  <si>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</si>
  <si>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</si>
  <si>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</si>
  <si>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</si>
  <si>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</si>
  <si>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</si>
  <si>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</si>
  <si>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</si>
  <si>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</si>
  <si>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</si>
  <si>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</si>
  <si>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</si>
  <si>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</si>
  <si>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</si>
  <si>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</si>
  <si>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</si>
  <si>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</si>
  <si>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</si>
  <si>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</si>
  <si>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</si>
  <si>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</si>
  <si>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</si>
  <si>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</si>
  <si>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</si>
  <si>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</si>
  <si>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</si>
  <si>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</si>
  <si>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</si>
  <si>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</si>
  <si>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</si>
  <si>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</si>
  <si>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</si>
  <si>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</si>
  <si>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</si>
  <si>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</si>
  <si>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</si>
  <si>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</si>
  <si>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</si>
  <si>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</si>
  <si>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</si>
  <si>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</si>
  <si>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</si>
  <si>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</si>
  <si>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</si>
  <si>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</si>
  <si>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</si>
  <si>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</si>
  <si>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</si>
  <si>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</si>
  <si>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</si>
  <si>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</si>
  <si>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</si>
  <si>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</si>
  <si>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</si>
  <si>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</si>
  <si>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</si>
  <si>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</si>
  <si>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</si>
  <si>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</si>
  <si>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</si>
  <si>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</si>
  <si>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</si>
  <si>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</si>
  <si>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</si>
  <si>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</si>
  <si>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</si>
  <si>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</si>
  <si>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</si>
  <si>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</si>
  <si>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</si>
  <si>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</si>
  <si>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</si>
  <si>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</si>
  <si>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</si>
  <si>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</si>
  <si>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</si>
  <si>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</si>
  <si>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</si>
  <si>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</si>
  <si>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</si>
  <si>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</si>
  <si>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</si>
  <si>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</si>
  <si>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</si>
  <si>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</si>
  <si>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</si>
  <si>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</si>
  <si>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</si>
  <si>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</si>
  <si>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</si>
  <si>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</si>
  <si>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</si>
  <si>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</si>
  <si>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</si>
  <si>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</si>
  <si>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</si>
  <si>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</si>
  <si>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</si>
  <si>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</si>
  <si>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</si>
  <si>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</si>
  <si>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</si>
  <si>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</si>
  <si>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</si>
  <si>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</si>
  <si>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</si>
  <si>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</si>
  <si>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</si>
  <si>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</si>
  <si>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</si>
  <si>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</si>
  <si>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</si>
  <si>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</si>
  <si>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</si>
  <si>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</si>
  <si>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</si>
  <si>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</si>
  <si>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</si>
  <si>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</si>
  <si>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</si>
  <si>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</si>
  <si>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</si>
  <si>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</si>
  <si>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</si>
  <si>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</si>
  <si>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</si>
  <si>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</si>
  <si>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</si>
  <si>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</si>
  <si>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</si>
  <si>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</si>
  <si>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</si>
  <si>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</si>
  <si>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</si>
  <si>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</si>
  <si>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</si>
  <si>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</si>
  <si>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</si>
  <si>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</si>
  <si>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</si>
  <si>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</si>
  <si>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</si>
  <si>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</si>
  <si>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</si>
  <si>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</si>
  <si>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</si>
  <si>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</si>
  <si>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</si>
  <si>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</si>
  <si>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</si>
  <si>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</si>
  <si>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</si>
  <si>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</si>
  <si>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</si>
  <si>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</si>
  <si>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</si>
  <si>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</si>
  <si>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</si>
  <si>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</si>
  <si>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</si>
  <si>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</si>
  <si>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</si>
  <si>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</si>
  <si>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</si>
  <si>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</si>
  <si>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</si>
  <si>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</si>
  <si>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</si>
  <si>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</si>
  <si>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</si>
  <si>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</si>
  <si>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</si>
  <si>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</si>
  <si>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</si>
  <si>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</si>
  <si>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</si>
  <si>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</si>
  <si>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</si>
  <si>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</si>
  <si>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</si>
  <si>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</si>
  <si>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</si>
  <si>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</si>
  <si>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</si>
  <si>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</si>
  <si>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</si>
  <si>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</si>
  <si>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</si>
  <si>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</si>
  <si>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</si>
  <si>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</si>
  <si>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</si>
  <si>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</si>
  <si>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</si>
  <si>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</si>
  <si>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</si>
  <si>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</si>
  <si>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</si>
  <si>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</si>
  <si>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</si>
  <si>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</si>
  <si>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</si>
  <si>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</si>
  <si>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</si>
  <si>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</si>
  <si>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</si>
  <si>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</si>
  <si>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</si>
  <si>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</si>
  <si>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</si>
  <si>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</si>
  <si>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</si>
  <si>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</si>
  <si>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</si>
  <si>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</si>
  <si>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</si>
  <si>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</si>
  <si>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</si>
  <si>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</si>
  <si>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</si>
  <si>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</si>
  <si>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</si>
  <si>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</si>
  <si>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</si>
  <si>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</si>
  <si>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</si>
  <si>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</si>
  <si>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</si>
  <si>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</si>
  <si>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</si>
  <si>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</si>
  <si>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</si>
  <si>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</si>
  <si>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</si>
  <si>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</si>
  <si>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</si>
  <si>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</si>
  <si>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</si>
  <si>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</si>
  <si>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</si>
  <si>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</si>
  <si>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</si>
  <si>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</si>
  <si>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</si>
  <si>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</si>
  <si>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</si>
  <si>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</si>
  <si>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</si>
  <si>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</si>
  <si>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</si>
  <si>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</si>
  <si>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</si>
  <si>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</si>
  <si>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</si>
  <si>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</si>
  <si>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</si>
  <si>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</si>
  <si>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</si>
  <si>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</si>
  <si>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</si>
  <si>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</si>
  <si>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</si>
  <si>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</si>
  <si>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</si>
  <si>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</si>
  <si>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</si>
  <si>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</si>
  <si>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</si>
  <si>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</si>
  <si>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</si>
  <si>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</si>
  <si>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</si>
  <si>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</si>
  <si>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</si>
  <si>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</si>
  <si>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</si>
  <si>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</si>
  <si>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</si>
  <si>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</si>
  <si>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</si>
  <si>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</si>
  <si>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</si>
  <si>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</si>
  <si>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</si>
  <si>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</si>
  <si>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</si>
  <si>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</si>
  <si>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</si>
  <si>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</si>
  <si>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</si>
  <si>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</si>
  <si>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</si>
  <si>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</si>
  <si>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</si>
  <si>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</si>
  <si>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</si>
  <si>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</si>
  <si>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</si>
  <si>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</si>
  <si>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</si>
  <si>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</si>
  <si>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</si>
  <si>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</si>
  <si>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</si>
  <si>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</si>
  <si>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</si>
  <si>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</si>
  <si>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</si>
  <si>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</si>
  <si>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</si>
  <si>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</si>
  <si>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</si>
  <si>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</si>
  <si>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</si>
  <si>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</si>
  <si>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</si>
  <si>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</si>
  <si>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</si>
  <si>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</si>
  <si>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</si>
  <si>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</si>
  <si>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</si>
  <si>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</si>
  <si>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</si>
  <si>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</si>
  <si>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</si>
  <si>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</si>
  <si>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</si>
  <si>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</si>
  <si>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</si>
  <si>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</si>
  <si>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</si>
  <si>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</si>
  <si>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</si>
  <si>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</si>
  <si>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</si>
  <si>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</si>
  <si>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</si>
  <si>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</si>
  <si>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</si>
  <si>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</si>
  <si>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</si>
  <si>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</si>
  <si>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</si>
  <si>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</si>
  <si>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</si>
  <si>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</si>
  <si>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</si>
  <si>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</si>
  <si>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</si>
  <si>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</si>
  <si>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</si>
  <si>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</si>
  <si>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</si>
  <si>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</si>
  <si>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</si>
  <si>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</si>
  <si>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</si>
  <si>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</si>
  <si>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</si>
  <si>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</si>
  <si>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</si>
  <si>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</si>
  <si>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</si>
  <si>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</si>
  <si>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</si>
  <si>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</si>
  <si>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</si>
  <si>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</si>
  <si>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</si>
  <si>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</si>
  <si>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</si>
  <si>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</si>
  <si>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</si>
  <si>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</si>
  <si>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</si>
  <si>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</si>
  <si>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</si>
  <si>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</si>
  <si>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</si>
  <si>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</si>
  <si>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</si>
  <si>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</si>
  <si>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</si>
  <si>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</si>
  <si>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</si>
  <si>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</si>
  <si>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</si>
  <si>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</si>
  <si>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</si>
  <si>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</si>
  <si>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</si>
  <si>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</si>
  <si>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</si>
  <si>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</si>
  <si>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</si>
  <si>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</si>
  <si>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</si>
  <si>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</si>
  <si>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</si>
  <si>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</si>
  <si>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</si>
  <si>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</si>
  <si>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</si>
  <si>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</si>
  <si>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</si>
  <si>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</si>
  <si>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</si>
  <si>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</si>
  <si>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</si>
  <si>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</si>
  <si>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</si>
  <si>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</si>
  <si>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</si>
  <si>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</si>
  <si>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</si>
  <si>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</si>
  <si>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</si>
  <si>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</si>
  <si>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</si>
  <si>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</si>
  <si>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</si>
  <si>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</si>
  <si>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</si>
  <si>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</si>
  <si>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</si>
  <si>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</si>
  <si>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</si>
  <si>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</si>
  <si>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</si>
  <si>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</si>
  <si>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</si>
  <si>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</si>
  <si>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</si>
  <si>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</si>
  <si>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</si>
  <si>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</si>
  <si>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</si>
  <si>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</si>
  <si>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</si>
  <si>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</si>
  <si>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</si>
  <si>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</si>
  <si>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</si>
  <si>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</si>
  <si>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</si>
  <si>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</si>
  <si>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</si>
  <si>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</si>
  <si>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</si>
  <si>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</si>
  <si>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</si>
  <si>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</si>
  <si>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</si>
  <si>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</si>
  <si>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</si>
  <si>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</si>
  <si>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</si>
  <si>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</si>
  <si>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</si>
  <si>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</si>
  <si>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</si>
  <si>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</si>
  <si>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</si>
  <si>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</si>
  <si>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</si>
  <si>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</si>
  <si>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</si>
  <si>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</si>
  <si>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</si>
  <si>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</si>
  <si>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</si>
  <si>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</si>
  <si>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</si>
  <si>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</si>
  <si>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</si>
  <si>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</si>
  <si>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</si>
  <si>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</si>
  <si>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</si>
  <si>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</si>
  <si>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</si>
  <si>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</si>
  <si>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</si>
  <si>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</si>
  <si>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</si>
  <si>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</si>
  <si>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</si>
  <si>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</si>
  <si>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</si>
  <si>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</si>
  <si>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</si>
  <si>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</si>
  <si>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</si>
  <si>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</si>
  <si>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</si>
  <si>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CY11701        L3</t>
  </si>
  <si>
    <t>CY11701</t>
  </si>
  <si>
    <t>CHG'D FACING TO .025 AND SCRAP TO .005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</si>
</sst>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2" fillId="5" borderId="15" xfId="0" applyNumberFormat="1" applyFont="1" applyFill="1" applyBorder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21" sqref="O2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708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CY11701        L3</v>
      </c>
      <c r="Q5" s="348"/>
      <c r="R5" s="226"/>
      <c r="S5" s="226"/>
      <c r="T5" s="226"/>
      <c r="U5" s="349" t="s">
        <v>16</v>
      </c>
      <c r="V5" s="919">
        <f ca="1" xml:space="preserve"> TODAY()</f>
        <v>42391</v>
      </c>
      <c r="W5" s="158"/>
      <c r="X5" s="158"/>
      <c r="Y5" s="158"/>
    </row>
    <row r="6" spans="1:29" ht="18.75" thickBot="1" x14ac:dyDescent="0.3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6" t="s">
        <v>317</v>
      </c>
      <c r="C8" s="992" t="s">
        <v>77</v>
      </c>
      <c r="D8" s="101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7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9"/>
      <c r="B9" s="1017"/>
      <c r="C9" s="993"/>
      <c r="D9" s="1018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17"/>
      <c r="C10" s="993"/>
      <c r="D10" s="101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17"/>
      <c r="C11" s="993"/>
      <c r="D11" s="1018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17"/>
      <c r="C12" s="993"/>
      <c r="D12" s="101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17"/>
      <c r="C13" s="993"/>
      <c r="D13" s="101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1.5</v>
      </c>
      <c r="P13" s="158"/>
      <c r="Q13" s="1001" t="s">
        <v>312</v>
      </c>
      <c r="R13" s="970"/>
      <c r="S13" s="1015">
        <f>+C20</f>
        <v>1.1879999999999999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17"/>
      <c r="C14" s="993"/>
      <c r="D14" s="101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6" t="s">
        <v>306</v>
      </c>
      <c r="C15" s="992" t="s">
        <v>343</v>
      </c>
      <c r="D15" s="102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8" t="s">
        <v>309</v>
      </c>
      <c r="M15" s="969"/>
      <c r="N15" s="252"/>
      <c r="O15" s="789">
        <v>8.5000000000000006E-2</v>
      </c>
      <c r="P15" s="158"/>
      <c r="Q15" s="1001" t="s">
        <v>308</v>
      </c>
      <c r="R15" s="970"/>
      <c r="S15" s="788">
        <v>1.65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17"/>
      <c r="C16" s="993"/>
      <c r="D16" s="102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17"/>
      <c r="C17" s="993"/>
      <c r="D17" s="1020"/>
      <c r="E17" s="204"/>
      <c r="F17" s="443">
        <v>37</v>
      </c>
      <c r="G17" s="204" t="s">
        <v>452</v>
      </c>
      <c r="H17" s="318"/>
      <c r="I17" s="451">
        <f>IF(OR(C28="HS",C28="HL"),T30,U52)</f>
        <v>294.54545454545456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15.977886516108432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17"/>
      <c r="C18" s="993"/>
      <c r="D18" s="102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1.6099999999999999</v>
      </c>
      <c r="P18" s="158"/>
      <c r="Q18" s="1001" t="s">
        <v>302</v>
      </c>
      <c r="R18" s="969"/>
      <c r="S18" s="970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17"/>
      <c r="C19" s="1019"/>
      <c r="D19" s="102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1.1879999999999999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4.1029320987654321E-2</v>
      </c>
      <c r="J20" s="318"/>
      <c r="K20" s="158"/>
      <c r="L20" s="915" t="s">
        <v>300</v>
      </c>
      <c r="M20" s="909"/>
      <c r="N20" s="913"/>
      <c r="O20" s="934">
        <v>5.0000000000000001E-3</v>
      </c>
      <c r="P20" s="158"/>
      <c r="Q20" s="1001" t="s">
        <v>299</v>
      </c>
      <c r="R20" s="970"/>
      <c r="S20" s="252">
        <f>IF(ISERROR(T18/O22),"",T18/O22)</f>
        <v>87.976267729674618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1.331490543009036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1.6180499999999998</v>
      </c>
      <c r="P22" s="158"/>
      <c r="Q22" s="1001" t="s">
        <v>296</v>
      </c>
      <c r="R22" s="969"/>
      <c r="S22" s="969"/>
      <c r="T22" s="203">
        <f>IF(S20="",,S20 - 1)</f>
        <v>86.976267729674618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15.977886516108432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8">
        <f>IF(ISERROR(S17/T22),,S17/T22)</f>
        <v>0.1837039796392308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28" t="s">
        <v>289</v>
      </c>
      <c r="M27" s="1029"/>
      <c r="N27" s="1029"/>
      <c r="O27" s="1029"/>
      <c r="P27" s="1030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8">
        <v>8</v>
      </c>
      <c r="B28" s="990" t="s">
        <v>676</v>
      </c>
      <c r="C28" s="992" t="s">
        <v>323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935">
        <v>11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327.27272727272725</v>
      </c>
      <c r="U29" s="318"/>
      <c r="V29" s="344"/>
      <c r="W29" s="318"/>
      <c r="X29" s="318"/>
      <c r="Y29" s="223"/>
    </row>
    <row r="30" spans="1:29" ht="15.75" customHeight="1" thickBot="1" x14ac:dyDescent="0.25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9" t="s">
        <v>709</v>
      </c>
      <c r="N30" s="1039"/>
      <c r="O30" s="920">
        <v>0.1118</v>
      </c>
      <c r="P30" s="158"/>
      <c r="Q30" s="931" t="s">
        <v>287</v>
      </c>
      <c r="R30" s="932"/>
      <c r="S30" s="933"/>
      <c r="T30" s="929">
        <f>IF(ISERROR(T29*0.9),"",T29*0.9)</f>
        <v>294.54545454545456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7.19039796392308E-2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8"/>
      <c r="B34" s="990"/>
      <c r="C34" s="993"/>
      <c r="D34" s="995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9" t="s">
        <v>274</v>
      </c>
      <c r="M42" s="1050"/>
      <c r="N42" s="1050"/>
      <c r="O42" s="1050"/>
      <c r="P42" s="105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521.85760637804765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87.976267729674618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86.976267729674618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10.037493618186915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137.96867022733642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150.56240427280372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0.1837039796392308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0.38577835724238468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329.43759572719625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3953.251148726355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5"/>
      <c r="G52" s="1026"/>
      <c r="H52" s="1026"/>
      <c r="I52" s="1027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494.15639359079438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0.31505232508128084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3" t="s">
        <v>248</v>
      </c>
      <c r="M54" s="964"/>
      <c r="N54" s="964"/>
      <c r="O54" s="965"/>
      <c r="P54" s="972">
        <f>U52</f>
        <v>494.15639359079438</v>
      </c>
      <c r="Q54" s="973"/>
      <c r="R54" s="971" t="s">
        <v>702</v>
      </c>
      <c r="S54" s="323" t="s">
        <v>247</v>
      </c>
      <c r="T54" s="324"/>
      <c r="U54" s="324"/>
      <c r="V54" s="347">
        <f>O24</f>
        <v>0.1837039796392308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4.1029320987654321E-2</v>
      </c>
      <c r="L56" s="963" t="s">
        <v>244</v>
      </c>
      <c r="M56" s="964"/>
      <c r="N56" s="964"/>
      <c r="O56" s="965"/>
      <c r="P56" s="966">
        <f>T30</f>
        <v>294.54545454545456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0.12859278574746155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7.0726032161103861E-2</v>
      </c>
      <c r="E62" s="146"/>
      <c r="F62" s="304">
        <v>68</v>
      </c>
      <c r="G62" s="180" t="s">
        <v>231</v>
      </c>
      <c r="H62" s="182"/>
      <c r="I62" s="181">
        <f>SUM(I53:I61)</f>
        <v>0.37567750696345215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1.9010212050717481E-2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0.31505232508128084</v>
      </c>
      <c r="E64" s="146"/>
      <c r="F64" s="165">
        <v>70</v>
      </c>
      <c r="G64" s="167" t="s">
        <v>352</v>
      </c>
      <c r="H64" s="166"/>
      <c r="I64" s="162">
        <f>+I63+I62</f>
        <v>0.3946877190141696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 x14ac:dyDescent="0.25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0.32966770969666548</v>
      </c>
      <c r="F23" s="120">
        <f>E23</f>
        <v>0.32966770969666548</v>
      </c>
    </row>
    <row r="24" spans="2:28" x14ac:dyDescent="0.2">
      <c r="B24" s="115" t="s">
        <v>44</v>
      </c>
      <c r="C24" s="108"/>
      <c r="D24" s="111"/>
      <c r="E24" s="111">
        <f>Assembly!H96</f>
        <v>4.4209795466784843E-2</v>
      </c>
      <c r="F24" s="120">
        <f>E24</f>
        <v>4.4209795466784843E-2</v>
      </c>
    </row>
    <row r="25" spans="2:28" x14ac:dyDescent="0.2">
      <c r="B25" s="121" t="s">
        <v>40</v>
      </c>
      <c r="C25" s="108"/>
      <c r="D25" s="361"/>
      <c r="E25" s="122">
        <f>Assembly!H97</f>
        <v>2.0810213850719281E-2</v>
      </c>
      <c r="F25" s="123">
        <f>E25-Assembly!H85-Assembly!H86-Assembly!H88-Assembly!H89-'Machined Part #1'!I54-'Machined Part #1'!I58-'Pacific Quote #2'!I50-'Pacific Quote #2'!I54-'Pacific Quote #3'!I50-'Pacific Quote #3'!I54</f>
        <v>1.9010212050717481E-2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-0.3946877190141696</v>
      </c>
      <c r="F26" s="120">
        <f>F22-F23-F24-F25</f>
        <v>-0.39288771721416776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-0.3946877190141696</v>
      </c>
      <c r="F28" s="120">
        <f>F26-F27</f>
        <v>-0.39288771721416776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0.32966770969666548</v>
      </c>
      <c r="F34" s="395">
        <f>'Machined Part #1'!I55+'Machined Part #1'!I56+'Machined Part #1'!I57</f>
        <v>4.4209795466784843E-2</v>
      </c>
      <c r="G34" s="468">
        <f>'Machined Part #1'!I63+'Machined Part #1'!I54+'Machined Part #1'!I58</f>
        <v>2.0810213850719281E-2</v>
      </c>
      <c r="H34" s="327">
        <f>'Machined Part #1'!I64</f>
        <v>0.3946877190141696</v>
      </c>
      <c r="I34" s="327"/>
      <c r="J34" s="843">
        <f t="shared" ref="J34:J43" si="1">$H34</f>
        <v>0.3946877190141696</v>
      </c>
      <c r="K34" s="811"/>
      <c r="L34" s="327"/>
      <c r="M34" s="327">
        <f t="shared" ref="M34:M43" si="2">$H34</f>
        <v>0.3946877190141696</v>
      </c>
      <c r="N34" s="811"/>
      <c r="O34" s="327"/>
      <c r="P34" s="327">
        <f t="shared" ref="P34:P43" si="3">$H34</f>
        <v>0.3946877190141696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0.3946877190141696</v>
      </c>
      <c r="I44" s="467"/>
      <c r="J44" s="846">
        <f>SUM(J34:J43)</f>
        <v>0.3946877190141696</v>
      </c>
      <c r="K44" s="813"/>
      <c r="L44" s="467"/>
      <c r="M44" s="467">
        <f>SUM(M34:M43)</f>
        <v>0.3946877190141696</v>
      </c>
      <c r="N44" s="813"/>
      <c r="O44" s="467"/>
      <c r="P44" s="467">
        <f>SUM(P34:P43)</f>
        <v>0.3946877190141696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0.32966770969666548</v>
      </c>
      <c r="I95" s="478"/>
      <c r="J95" s="861">
        <f>J65+SUM(F46:F55)+SUM(F34:F43)+J32</f>
        <v>4.4209795466784843E-2</v>
      </c>
      <c r="K95" s="816"/>
      <c r="L95" s="478"/>
      <c r="M95" s="478">
        <f>M65+SUM(G46:G55)+SUM(G34:G43)+M32</f>
        <v>2.0810213850719281E-2</v>
      </c>
      <c r="N95" s="816"/>
      <c r="O95" s="478"/>
      <c r="P95" s="478">
        <f>P65+SUM(H46:H55)+SUM(H34:H43)+P32</f>
        <v>0.3946877190141696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4.4209795466784843E-2</v>
      </c>
      <c r="I96" s="397"/>
      <c r="J96" s="862">
        <f>J80+SUM(G46:G55)+SUM(G34:G43)</f>
        <v>2.0810213850719281E-2</v>
      </c>
      <c r="K96" s="822"/>
      <c r="L96" s="397"/>
      <c r="M96" s="397">
        <f>M80+SUM(H46:H55)+SUM(H34:H43)</f>
        <v>0.3946877190141696</v>
      </c>
      <c r="N96" s="822"/>
      <c r="O96" s="397"/>
      <c r="P96" s="397">
        <f>P80+SUM(J46:J55)+SUM(J34:J43)</f>
        <v>0.3946877190141696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2.0810213850719281E-2</v>
      </c>
      <c r="I97" s="326"/>
      <c r="J97" s="863">
        <f>J81+SUM(H46:H55)+SUM(H34:H43)+J91</f>
        <v>0.3946877190141696</v>
      </c>
      <c r="K97" s="815"/>
      <c r="L97" s="326"/>
      <c r="M97" s="326">
        <f>M81+SUM(J46:J55)+SUM(J34:J43)+M91</f>
        <v>0.3946877190141696</v>
      </c>
      <c r="N97" s="815"/>
      <c r="O97" s="326"/>
      <c r="P97" s="326">
        <f>P81+SUM(M46:M55)+SUM(M34:M43)+P91</f>
        <v>0.3946877190141696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0.3946877190141696</v>
      </c>
      <c r="I99" s="360"/>
      <c r="J99" s="865">
        <f>SUM(J95:J98)</f>
        <v>0.45970772833167373</v>
      </c>
      <c r="K99" s="817"/>
      <c r="L99" s="360"/>
      <c r="M99" s="360">
        <f>SUM(M95:M98)</f>
        <v>0.81018565187905844</v>
      </c>
      <c r="N99" s="817"/>
      <c r="O99" s="360"/>
      <c r="P99" s="360">
        <f>SUM(P95:P98)</f>
        <v>1.1840631570425089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2016-01-22T17:30:14Z</dcterms:modified>
</cp:coreProperties>
</file>