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5" i="1" s="1"/>
  <c r="H89" i="1"/>
  <c r="H88" i="1"/>
  <c r="H86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7"/>
  <c r="S17" i="23"/>
  <c r="D41" i="23" s="1"/>
  <c r="D43" i="23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D41" i="22"/>
  <c r="D43" i="22" s="1"/>
  <c r="T19" i="22"/>
  <c r="J73" i="6"/>
  <c r="J51" i="6"/>
  <c r="H56" i="1"/>
  <c r="T19" i="23" l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S40" i="24" l="1"/>
  <c r="U43" i="24" s="1"/>
  <c r="U44" i="24" s="1"/>
  <c r="U46" i="24" s="1"/>
  <c r="U47" i="24" s="1"/>
  <c r="U48" i="24" s="1"/>
  <c r="P50" i="24" s="1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14" i="24" l="1"/>
  <c r="I17" i="24" s="1"/>
  <c r="I52" i="24" s="1"/>
  <c r="F39" i="1" s="1"/>
  <c r="I59" i="22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D22" i="10" l="1"/>
  <c r="D21" i="10" s="1"/>
  <c r="D23" i="10" s="1"/>
  <c r="S17" i="10" s="1"/>
  <c r="I60" i="28"/>
  <c r="H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69" i="6"/>
  <c r="L95" i="6" s="1"/>
  <c r="H60" i="1"/>
  <c r="H61" i="1"/>
  <c r="H62" i="1"/>
  <c r="H63" i="1"/>
  <c r="H64" i="1"/>
  <c r="E31" i="5"/>
  <c r="F31" i="5" s="1"/>
  <c r="L51" i="6" l="1"/>
  <c r="L147" i="6"/>
  <c r="L77" i="6"/>
  <c r="L153" i="6"/>
  <c r="L143" i="6"/>
  <c r="L148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M84" i="6" l="1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<sst xmlns="http://schemas.openxmlformats.org/spreadsheetml/2006/main" count="3068" uniqueCount="705">
  <si>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</si>
  <si>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</si>
  <si>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</si>
  <si>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</si>
  <si>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</si>
  <si>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</si>
  <si>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</si>
  <si>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</si>
  <si>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</si>
  <si>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</si>
  <si>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</si>
  <si>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</si>
  <si>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</si>
  <si>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</si>
  <si>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</si>
  <si>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</si>
  <si>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</si>
  <si>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</si>
  <si>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</si>
  <si>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</si>
  <si>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</si>
  <si>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</si>
  <si>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</si>
  <si>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</si>
  <si>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</si>
  <si>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</si>
  <si>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</si>
  <si>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</si>
  <si>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</si>
  <si>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</si>
  <si>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</si>
  <si>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</si>
  <si>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</si>
  <si>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</si>
  <si>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</si>
  <si>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</si>
  <si>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</si>
  <si>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</si>
  <si>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</si>
  <si>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</si>
  <si>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</si>
  <si>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</si>
  <si>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</si>
  <si>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</si>
  <si>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</si>
  <si>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</si>
  <si>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</si>
  <si>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</si>
  <si>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</si>
  <si>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</si>
  <si>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</si>
  <si>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</si>
  <si>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</si>
  <si>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</si>
  <si>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</si>
  <si>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</si>
  <si>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</si>
  <si>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</si>
  <si>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</si>
  <si>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</si>
  <si>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</si>
  <si>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</si>
  <si>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</si>
  <si>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</si>
  <si>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</si>
  <si>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</si>
  <si>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</si>
  <si>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</si>
  <si>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</si>
  <si>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</si>
  <si>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</si>
  <si>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</si>
  <si>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</si>
  <si>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</si>
  <si>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</si>
  <si>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</si>
  <si>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</si>
  <si>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</si>
  <si>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</si>
  <si>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</si>
  <si>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</si>
  <si>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</si>
  <si>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</si>
  <si>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</si>
  <si>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</si>
  <si>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</si>
  <si>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</si>
  <si>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</si>
  <si>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</si>
  <si>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</si>
  <si>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</si>
  <si>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</si>
  <si>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</si>
  <si>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</si>
  <si>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</si>
  <si>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</si>
  <si>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</si>
  <si>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</si>
  <si>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</si>
  <si>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</si>
  <si>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</si>
  <si>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</si>
  <si>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</si>
  <si>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</si>
  <si>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</si>
  <si>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</si>
  <si>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</si>
  <si>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</si>
  <si>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</si>
  <si>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</si>
  <si>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</si>
  <si>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</si>
  <si>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</si>
  <si>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</si>
  <si>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</si>
  <si>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</si>
  <si>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</si>
  <si>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</si>
  <si>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</si>
  <si>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</si>
  <si>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</si>
  <si>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</si>
  <si>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</si>
  <si>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</si>
  <si>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</si>
  <si>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</si>
  <si>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</si>
  <si>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</si>
  <si>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</si>
  <si>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</si>
  <si>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</si>
  <si>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</si>
  <si>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</si>
  <si>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</si>
  <si>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</si>
  <si>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</si>
  <si>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</si>
  <si>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</si>
  <si>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</si>
  <si>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</si>
  <si>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</si>
  <si>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</si>
  <si>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</si>
  <si>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</si>
  <si>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</si>
  <si>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</si>
  <si>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</si>
  <si>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</si>
  <si>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</si>
  <si>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</si>
  <si>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</si>
  <si>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</si>
  <si>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</si>
  <si>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</si>
  <si>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</si>
  <si>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</si>
  <si>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</si>
  <si>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</si>
  <si>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</si>
  <si>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</si>
  <si>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</si>
  <si>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</si>
  <si>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</si>
  <si>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</si>
  <si>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</si>
  <si>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</si>
  <si>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</si>
  <si>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</si>
  <si>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</si>
  <si>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</si>
  <si>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</si>
  <si>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</si>
  <si>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</si>
  <si>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</si>
  <si>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</si>
  <si>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</si>
  <si>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</si>
  <si>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</si>
  <si>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</si>
  <si>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</si>
  <si>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</si>
  <si>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</si>
  <si>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</si>
  <si>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</si>
  <si>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</si>
  <si>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</si>
  <si>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</si>
  <si>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</si>
  <si>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</si>
  <si>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</si>
  <si>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</si>
  <si>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</si>
  <si>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</si>
  <si>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</si>
  <si>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</si>
  <si>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</si>
  <si>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</si>
  <si>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</si>
  <si>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</si>
  <si>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</si>
  <si>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</si>
  <si>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</si>
  <si>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</si>
  <si>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</si>
  <si>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</si>
  <si>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</si>
  <si>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</si>
  <si>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</si>
  <si>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</si>
  <si>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</si>
  <si>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</si>
  <si>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</si>
  <si>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</si>
  <si>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</si>
  <si>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</si>
  <si>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</si>
  <si>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</si>
  <si>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</si>
  <si>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</si>
  <si>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</si>
  <si>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</si>
  <si>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</si>
  <si>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</si>
  <si>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</si>
  <si>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</si>
  <si>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</si>
  <si>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</si>
  <si>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</si>
  <si>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</si>
  <si>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</si>
  <si>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</si>
  <si>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</si>
  <si>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</si>
  <si>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</si>
  <si>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</si>
  <si>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</si>
  <si>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</si>
  <si>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</si>
  <si>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</si>
  <si>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</si>
  <si>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</si>
  <si>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</si>
  <si>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</si>
  <si>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</si>
  <si>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</si>
  <si>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</si>
  <si>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</si>
  <si>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</si>
  <si>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</si>
  <si>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</si>
  <si>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</si>
  <si>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</si>
  <si>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</si>
  <si>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</si>
  <si>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</si>
  <si>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</si>
  <si>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</si>
  <si>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</si>
  <si>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</si>
  <si>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</si>
  <si>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</si>
  <si>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</si>
  <si>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</si>
  <si>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</si>
  <si>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</si>
  <si>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</si>
  <si>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</si>
  <si>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</si>
  <si>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</si>
  <si>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</si>
  <si>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</si>
  <si>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</si>
  <si>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</si>
  <si>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</si>
  <si>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</si>
  <si>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</si>
  <si>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</si>
  <si>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</si>
  <si>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</si>
  <si>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</si>
  <si>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</si>
  <si>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</si>
  <si>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</si>
  <si>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</si>
  <si>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</si>
  <si>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</si>
  <si>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</si>
  <si>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</si>
  <si>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</si>
  <si>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</si>
  <si>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</si>
  <si>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</si>
  <si>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</si>
  <si>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</si>
  <si>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</si>
  <si>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</si>
  <si>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</si>
  <si>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</si>
  <si>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</si>
  <si>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</si>
  <si>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</si>
  <si>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</si>
  <si>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</si>
  <si>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</si>
  <si>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</si>
  <si>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</si>
  <si>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</si>
  <si>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</si>
  <si>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</si>
  <si>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</si>
  <si>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</si>
  <si>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</si>
  <si>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</si>
  <si>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</si>
  <si>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</si>
  <si>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</si>
  <si>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</si>
  <si>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</si>
  <si>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</si>
  <si>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</si>
  <si>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</si>
  <si>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</si>
  <si>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</si>
  <si>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</si>
  <si>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</si>
  <si>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</si>
  <si>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</si>
  <si>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</si>
  <si>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</si>
  <si>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</si>
  <si>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</si>
  <si>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</si>
  <si>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</si>
  <si>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</si>
  <si>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</si>
  <si>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</si>
  <si>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</si>
  <si>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</si>
  <si>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</si>
  <si>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</si>
  <si>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</si>
  <si>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</si>
  <si>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</si>
  <si>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</si>
  <si>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</si>
  <si>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</si>
  <si>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</si>
  <si>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</si>
  <si>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</si>
  <si>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</si>
  <si>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</si>
  <si>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</si>
  <si>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</si>
  <si>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</si>
  <si>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</si>
  <si>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</si>
  <si>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</si>
  <si>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</si>
  <si>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</si>
  <si>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</si>
  <si>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</si>
  <si>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</si>
  <si>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</si>
  <si>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</si>
  <si>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</si>
  <si>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</si>
  <si>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</si>
  <si>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</si>
  <si>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</si>
  <si>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</si>
  <si>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</si>
  <si>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</si>
  <si>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</si>
  <si>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</si>
  <si>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</si>
  <si>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</si>
  <si>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</si>
  <si>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</si>
  <si>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</si>
  <si>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</si>
  <si>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</si>
  <si>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</si>
  <si>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</si>
  <si>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</si>
  <si>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</si>
  <si>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</si>
  <si>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</si>
  <si>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</si>
  <si>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</si>
  <si>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</si>
  <si>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</si>
  <si>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</si>
  <si>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</si>
  <si>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</si>
  <si>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</si>
  <si>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</si>
  <si>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</si>
  <si>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</si>
  <si>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</si>
  <si>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</si>
  <si>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</si>
  <si>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</si>
  <si>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</si>
  <si>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</si>
  <si>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</si>
  <si>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</si>
  <si>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</si>
  <si>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</si>
  <si>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</si>
  <si>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</si>
  <si>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</si>
  <si>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</si>
  <si>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</si>
  <si>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</si>
  <si>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</si>
  <si>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</si>
  <si>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</si>
  <si>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</si>
  <si>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</si>
  <si>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</si>
  <si>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</si>
  <si>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</si>
  <si>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</si>
  <si>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</si>
  <si>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</si>
  <si>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</si>
  <si>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</si>
  <si>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</si>
  <si>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</si>
  <si>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</si>
  <si>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</si>
  <si>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</si>
  <si>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</si>
  <si>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</si>
  <si>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</si>
  <si>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</si>
  <si>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</si>
  <si>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</si>
  <si>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</si>
  <si>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</si>
  <si>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</si>
  <si>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</si>
  <si>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</si>
  <si>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</si>
  <si>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</si>
  <si>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</si>
  <si>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</si>
  <si>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</si>
  <si>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</si>
  <si>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</si>
  <si>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</si>
  <si>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</si>
  <si>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</si>
  <si>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</si>
  <si>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</si>
  <si>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</si>
  <si>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</si>
  <si>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</si>
  <si>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</si>
  <si>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</si>
  <si>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</si>
  <si>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</si>
  <si>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</si>
  <si>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</si>
  <si>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</si>
  <si>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</si>
  <si>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</si>
  <si>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</si>
  <si>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</si>
  <si>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</si>
  <si>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</si>
  <si>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</si>
  <si>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</si>
  <si>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</si>
  <si>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</si>
  <si>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</si>
  <si>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</si>
  <si>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</si>
  <si>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</si>
  <si>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</si>
  <si>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</si>
  <si>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</si>
  <si>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</si>
  <si>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</si>
  <si>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</si>
  <si>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</si>
  <si>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</si>
  <si>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</si>
  <si>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</si>
  <si>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</si>
  <si>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</si>
  <si>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</si>
  <si>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</si>
  <si>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</si>
  <si>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</si>
  <si>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</si>
  <si>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</si>
  <si>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</si>
  <si>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</si>
  <si>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</si>
  <si>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</si>
  <si>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</si>
  <si>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</si>
  <si>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</si>
  <si>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</si>
  <si>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</si>
  <si>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</si>
  <si>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</si>
  <si>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</si>
  <si>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</si>
  <si>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</si>
  <si>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</si>
  <si>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</si>
  <si>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</si>
  <si>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</si>
  <si>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</si>
  <si>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</si>
  <si>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</si>
  <si>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</si>
  <si>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</si>
  <si>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</si>
  <si>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</si>
  <si>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</si>
  <si>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</si>
  <si>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</si>
  <si>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</si>
  <si>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</si>
  <si>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</si>
  <si>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</si>
  <si>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</si>
  <si>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</si>
  <si>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</si>
  <si>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</si>
  <si>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</si>
  <si>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</si>
  <si>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</si>
  <si>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</si>
  <si>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</si>
  <si>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</si>
  <si>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</si>
  <si>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</si>
  <si>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</si>
  <si>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</si>
  <si>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</si>
  <si>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</si>
  <si>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</si>
  <si>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</si>
  <si>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</si>
  <si>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</si>
  <si>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</si>
  <si>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</si>
  <si>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</si>
  <si>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</si>
  <si>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</si>
  <si>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</si>
  <si>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</si>
  <si>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</si>
  <si>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</si>
  <si>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</si>
  <si>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</si>
  <si>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</si>
  <si>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</si>
  <si>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</si>
  <si>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</si>
  <si>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</si>
  <si>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</si>
  <si>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</si>
  <si>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</si>
  <si>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</si>
  <si>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</si>
  <si>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</si>
  <si>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</si>
  <si>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</si>
  <si>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</si>
  <si>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</si>
  <si>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</si>
  <si>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</si>
  <si>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</si>
  <si>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</si>
  <si>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</si>
  <si>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</si>
  <si>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</si>
  <si>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</si>
  <si>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</si>
  <si>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</si>
  <si>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</si>
  <si>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</si>
  <si>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</si>
  <si>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</si>
  <si>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</si>
  <si>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</si>
  <si>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</si>
  <si>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</si>
  <si>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</si>
  <si>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</si>
  <si>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</si>
  <si>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</si>
  <si>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</si>
  <si>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</si>
  <si>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</si>
  <si>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</si>
  <si>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</si>
  <si>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</si>
  <si>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</si>
  <si>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</si>
  <si>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</si>
  <si>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</si>
  <si>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</si>
  <si>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</si>
  <si>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</si>
  <si>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</si>
  <si>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</si>
  <si>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</si>
  <si>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</si>
  <si>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</si>
  <si>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</si>
  <si>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</si>
  <si>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</si>
  <si>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</si>
  <si>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</si>
  <si>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</si>
  <si>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</si>
  <si>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</si>
  <si>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</si>
  <si>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</si>
  <si>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</si>
  <si>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</si>
  <si>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</si>
  <si>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</si>
  <si>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</si>
  <si>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</si>
  <si>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</si>
  <si>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</si>
  <si>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</si>
  <si>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</si>
  <si>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</si>
  <si>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</si>
  <si>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</si>
  <si>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</si>
  <si>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</si>
  <si>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</si>
  <si>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</si>
  <si>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</si>
  <si>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</si>
  <si>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</si>
  <si>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</si>
  <si>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</si>
  <si>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</si>
  <si>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</si>
  <si>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</si>
  <si>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</si>
  <si>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</si>
  <si>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</si>
  <si>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</si>
  <si>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</si>
  <si>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</si>
  <si>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</si>
  <si>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</si>
  <si>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</si>
  <si>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</si>
  <si>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</si>
  <si>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</si>
  <si>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</si>
  <si>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</si>
  <si>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</si>
  <si>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</si>
  <si>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</si>
  <si>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</si>
  <si>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</si>
  <si>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</si>
  <si>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</si>
  <si>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</si>
  <si>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</si>
  <si>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</si>
  <si>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</si>
  <si>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</si>
  <si>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</si>
  <si>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</si>
  <si>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</si>
  <si>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</si>
  <si>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</si>
  <si>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</si>
  <si>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</si>
  <si>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</si>
  <si>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</si>
  <si>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</si>
  <si>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</si>
  <si>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</si>
  <si>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</si>
  <si>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</si>
  <si>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</si>
  <si>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</si>
  <si>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</si>
  <si>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</si>
  <si>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</si>
  <si>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</si>
  <si>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</si>
  <si>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</si>
  <si>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</si>
  <si>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</si>
  <si>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EB2550</t>
  </si>
  <si>
    <t>EB2550       L4</t>
  </si>
  <si>
    <t>special</t>
  </si>
  <si>
    <t>CHG SCRAP TO 0 PER KM 7/23/15</t>
  </si>
  <si>
    <t>CHG'D FACING TO .015 11/23/16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</si>
</sst>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176" fontId="33" fillId="5" borderId="15" xfId="0" applyNumberFormat="1" applyFont="1" applyFill="1" applyBorder="1"/>
    <xf numFmtId="0" fontId="0" fillId="0" borderId="13" xfId="0" applyFill="1" applyBorder="1" applyAlignment="1"/>
    <xf numFmtId="0" fontId="0" fillId="20" borderId="32" xfId="0" applyFill="1" applyBorder="1" applyAlignment="1"/>
    <xf numFmtId="0" fontId="0" fillId="20" borderId="33" xfId="0" applyFill="1" applyBorder="1" applyAlignment="1"/>
    <xf numFmtId="0" fontId="0" fillId="20" borderId="15" xfId="0" applyFill="1" applyBorder="1" applyAlignment="1"/>
    <xf numFmtId="1" fontId="0" fillId="20" borderId="42" xfId="0" applyNumberFormat="1" applyFill="1" applyBorder="1"/>
    <xf numFmtId="0" fontId="33" fillId="0" borderId="0" xfId="0" applyFont="1" applyBorder="1"/>
    <xf numFmtId="0" fontId="0" fillId="20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12" fillId="21" borderId="0" xfId="0" applyFont="1" applyFill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20" borderId="34" xfId="0" applyFont="1" applyFill="1" applyBorder="1" applyAlignment="1">
      <alignment horizontal="left"/>
    </xf>
    <xf numFmtId="0" fontId="15" fillId="20" borderId="33" xfId="0" applyFont="1" applyFill="1" applyBorder="1" applyAlignment="1">
      <alignment horizontal="left"/>
    </xf>
    <xf numFmtId="0" fontId="0" fillId="20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29" sqref="T2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3" t="s">
        <v>701</v>
      </c>
      <c r="D5" s="1004"/>
      <c r="E5" s="1005"/>
      <c r="F5" s="1005"/>
      <c r="G5" s="100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EB2550       L4</v>
      </c>
      <c r="Q5" s="348"/>
      <c r="R5" s="226"/>
      <c r="S5" s="226"/>
      <c r="T5" s="226"/>
      <c r="U5" s="349" t="s">
        <v>16</v>
      </c>
      <c r="V5" s="920">
        <f ca="1" xml:space="preserve"> TODAY()</f>
        <v>42724</v>
      </c>
      <c r="W5" s="158"/>
      <c r="X5" s="158"/>
      <c r="Y5" s="158"/>
    </row>
    <row r="6" spans="1:29" ht="18.75" thickBot="1" x14ac:dyDescent="0.3">
      <c r="A6" s="972" t="s">
        <v>21</v>
      </c>
      <c r="B6" s="973"/>
      <c r="C6" s="973"/>
      <c r="D6" s="974"/>
      <c r="E6" s="263"/>
      <c r="F6" s="972" t="s">
        <v>320</v>
      </c>
      <c r="G6" s="973"/>
      <c r="H6" s="973"/>
      <c r="I6" s="974"/>
      <c r="J6" s="158"/>
      <c r="K6" s="158"/>
      <c r="L6" s="1014" t="s">
        <v>321</v>
      </c>
      <c r="M6" s="1015"/>
      <c r="N6" s="1015"/>
      <c r="O6" s="1015"/>
      <c r="P6" s="1015"/>
      <c r="Q6" s="1015"/>
      <c r="R6" s="1015"/>
      <c r="S6" s="1015"/>
      <c r="T6" s="1015"/>
      <c r="U6" s="1015"/>
      <c r="V6" s="101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8" t="s">
        <v>317</v>
      </c>
      <c r="C8" s="992" t="s">
        <v>23</v>
      </c>
      <c r="D8" s="1020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929" t="s">
        <v>703</v>
      </c>
      <c r="P8" s="929"/>
      <c r="Q8" s="929"/>
      <c r="R8" s="929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9"/>
      <c r="C9" s="993"/>
      <c r="D9" s="1020"/>
      <c r="E9" s="204"/>
      <c r="F9" s="444">
        <v>31</v>
      </c>
      <c r="G9" s="157" t="s">
        <v>315</v>
      </c>
      <c r="H9" s="867">
        <v>999999</v>
      </c>
      <c r="I9" s="451">
        <f>H9/IF(C8="B",0.5,1)</f>
        <v>1999998</v>
      </c>
      <c r="J9" s="158"/>
      <c r="K9" s="158"/>
      <c r="L9" s="199"/>
      <c r="M9" s="158"/>
      <c r="N9" s="1022" t="s">
        <v>704</v>
      </c>
      <c r="O9" s="1022"/>
      <c r="P9" s="1022"/>
      <c r="Q9" s="1022"/>
      <c r="R9" s="1022"/>
      <c r="S9" s="1022"/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9"/>
      <c r="C10" s="993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9"/>
      <c r="C11" s="993"/>
      <c r="D11" s="1020"/>
      <c r="E11" s="204"/>
      <c r="F11" s="444"/>
      <c r="G11" s="200" t="s">
        <v>311</v>
      </c>
      <c r="H11" s="176"/>
      <c r="I11" s="446"/>
      <c r="J11" s="318"/>
      <c r="K11" s="158"/>
      <c r="L11" s="199"/>
      <c r="M11" s="1009" t="s">
        <v>314</v>
      </c>
      <c r="N11" s="1010"/>
      <c r="O11" s="1010"/>
      <c r="P11" s="1010"/>
      <c r="Q11" s="101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9"/>
      <c r="C12" s="993"/>
      <c r="D12" s="1020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9"/>
      <c r="C13" s="993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7" t="s">
        <v>313</v>
      </c>
      <c r="M13" s="1008"/>
      <c r="N13" s="253"/>
      <c r="O13" s="285">
        <v>1.675</v>
      </c>
      <c r="P13" s="158"/>
      <c r="Q13" s="997" t="s">
        <v>312</v>
      </c>
      <c r="R13" s="971"/>
      <c r="S13" s="1017">
        <f>+C20</f>
        <v>0.875</v>
      </c>
      <c r="T13" s="97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9"/>
      <c r="C14" s="993"/>
      <c r="D14" s="1020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8" t="s">
        <v>306</v>
      </c>
      <c r="C15" s="992" t="s">
        <v>305</v>
      </c>
      <c r="D15" s="97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9" t="s">
        <v>309</v>
      </c>
      <c r="M15" s="970"/>
      <c r="N15" s="252"/>
      <c r="O15" s="790">
        <v>8.5000000000000006E-2</v>
      </c>
      <c r="P15" s="158"/>
      <c r="Q15" s="997" t="s">
        <v>308</v>
      </c>
      <c r="R15" s="971"/>
      <c r="S15" s="789">
        <v>1.8425</v>
      </c>
      <c r="T15" s="913" t="s">
        <v>694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9"/>
      <c r="C16" s="993"/>
      <c r="D16" s="979"/>
      <c r="E16" s="204"/>
      <c r="F16" s="444"/>
      <c r="G16" s="200" t="s">
        <v>301</v>
      </c>
      <c r="H16" s="176"/>
      <c r="I16" s="446"/>
      <c r="J16" s="318"/>
      <c r="K16" s="158"/>
      <c r="L16" s="915" t="s">
        <v>695</v>
      </c>
      <c r="M16" s="909"/>
      <c r="N16" s="914"/>
      <c r="O16" s="923">
        <v>1.4999999999999999E-2</v>
      </c>
      <c r="P16" s="929" t="s">
        <v>702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9"/>
      <c r="C17" s="993"/>
      <c r="D17" s="979"/>
      <c r="E17" s="204"/>
      <c r="F17" s="444">
        <v>37</v>
      </c>
      <c r="G17" s="204" t="s">
        <v>452</v>
      </c>
      <c r="H17" s="318"/>
      <c r="I17" s="452">
        <f>IF(OR(C28="HS",C28="HL"),T30,U52)</f>
        <v>368.18181818181819</v>
      </c>
      <c r="J17" s="318"/>
      <c r="K17" s="158"/>
      <c r="L17" s="911" t="s">
        <v>691</v>
      </c>
      <c r="M17" s="912"/>
      <c r="N17" s="158"/>
      <c r="O17" s="158">
        <v>0</v>
      </c>
      <c r="P17" s="158"/>
      <c r="Q17" s="1012" t="s">
        <v>304</v>
      </c>
      <c r="R17" s="1013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9"/>
      <c r="C18" s="993"/>
      <c r="D18" s="97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7" t="s">
        <v>303</v>
      </c>
      <c r="M18" s="1008"/>
      <c r="N18" s="252"/>
      <c r="O18" s="789">
        <f>SUM(O13:O16)</f>
        <v>1.7749999999999999</v>
      </c>
      <c r="P18" s="158"/>
      <c r="Q18" s="997" t="s">
        <v>302</v>
      </c>
      <c r="R18" s="970"/>
      <c r="S18" s="971"/>
      <c r="T18" s="254">
        <f>144-S15</f>
        <v>142.1575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9"/>
      <c r="C19" s="1021"/>
      <c r="D19" s="97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3.2823456790123461E-2</v>
      </c>
      <c r="J20" s="318"/>
      <c r="K20" s="158"/>
      <c r="L20" s="916" t="s">
        <v>300</v>
      </c>
      <c r="M20" s="910"/>
      <c r="N20" s="914"/>
      <c r="O20" s="923">
        <v>0</v>
      </c>
      <c r="P20" s="929" t="s">
        <v>702</v>
      </c>
      <c r="Q20" s="997" t="s">
        <v>299</v>
      </c>
      <c r="R20" s="971"/>
      <c r="S20" s="252">
        <f>IF(ISERROR(T18/O22),"",T18/O22)</f>
        <v>80.088732394366204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23" t="s">
        <v>692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9" t="s">
        <v>297</v>
      </c>
      <c r="M22" s="971"/>
      <c r="N22" s="235"/>
      <c r="O22" s="250">
        <f>O18*(1+O20)</f>
        <v>1.7749999999999999</v>
      </c>
      <c r="P22" s="158"/>
      <c r="Q22" s="997" t="s">
        <v>296</v>
      </c>
      <c r="R22" s="970"/>
      <c r="S22" s="970"/>
      <c r="T22" s="203">
        <f>IF(S20="",,S20 - 1)</f>
        <v>79.088732394366204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8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292</v>
      </c>
      <c r="M24" s="1041"/>
      <c r="N24" s="1041"/>
      <c r="O24" s="919">
        <f>IF(ISERROR(S17/T22),,S17/T22)</f>
        <v>0.37062353192588243</v>
      </c>
      <c r="P24" s="243" t="s">
        <v>22</v>
      </c>
      <c r="Q24" s="1025" t="s">
        <v>693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 x14ac:dyDescent="0.25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8"/>
      <c r="B26" s="986"/>
      <c r="C26" s="986"/>
      <c r="D26" s="987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37" t="s">
        <v>684</v>
      </c>
      <c r="M27" s="1038"/>
      <c r="N27" s="1038"/>
      <c r="O27" s="1038"/>
      <c r="P27" s="1039"/>
      <c r="Q27" s="997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8">
        <v>8</v>
      </c>
      <c r="B28" s="990" t="s">
        <v>676</v>
      </c>
      <c r="C28" s="992" t="s">
        <v>323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998" t="s">
        <v>288</v>
      </c>
      <c r="R28" s="999"/>
      <c r="S28" s="1000"/>
      <c r="T28" s="930">
        <v>8.8000000000000007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988"/>
      <c r="B29" s="990"/>
      <c r="C29" s="993"/>
      <c r="D29" s="99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7" t="s">
        <v>696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409.09090909090907</v>
      </c>
      <c r="U29" s="318"/>
      <c r="V29" s="344"/>
      <c r="W29" s="318"/>
      <c r="X29" s="318"/>
      <c r="Y29" s="223"/>
    </row>
    <row r="30" spans="1:29" ht="15.75" customHeight="1" thickBot="1" x14ac:dyDescent="0.25">
      <c r="A30" s="988"/>
      <c r="B30" s="990"/>
      <c r="C30" s="993"/>
      <c r="D30" s="99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7" t="s">
        <v>697</v>
      </c>
      <c r="M30" s="958" t="s">
        <v>700</v>
      </c>
      <c r="N30" s="958"/>
      <c r="O30" s="921">
        <v>9.0999999999999998E-2</v>
      </c>
      <c r="P30" s="158"/>
      <c r="Q30" s="925" t="s">
        <v>287</v>
      </c>
      <c r="R30" s="926"/>
      <c r="S30" s="927"/>
      <c r="T30" s="928">
        <f>IF(ISERROR(T29*0.9),"",T29*0.9)</f>
        <v>368.18181818181819</v>
      </c>
      <c r="U30" s="158"/>
      <c r="V30" s="198"/>
      <c r="W30" s="158"/>
      <c r="X30" s="318"/>
      <c r="Y30" s="223"/>
    </row>
    <row r="31" spans="1:29" ht="15.75" customHeight="1" thickBot="1" x14ac:dyDescent="0.25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7" t="s">
        <v>698</v>
      </c>
      <c r="M32" s="918"/>
      <c r="N32" s="918"/>
      <c r="O32" s="922">
        <f>O24-O30</f>
        <v>0.27962353192588241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8"/>
      <c r="B33" s="990"/>
      <c r="C33" s="993"/>
      <c r="D33" s="99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8"/>
      <c r="B34" s="990"/>
      <c r="C34" s="993"/>
      <c r="D34" s="995"/>
      <c r="E34" s="157"/>
      <c r="F34" s="307">
        <v>47</v>
      </c>
      <c r="G34" s="975" t="s">
        <v>686</v>
      </c>
      <c r="H34" s="976"/>
      <c r="I34" s="97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01" t="s">
        <v>683</v>
      </c>
      <c r="M35" s="1002"/>
      <c r="N35" s="1002"/>
      <c r="O35" s="968"/>
      <c r="P35" s="158"/>
      <c r="Q35" s="969" t="s">
        <v>280</v>
      </c>
      <c r="R35" s="971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 x14ac:dyDescent="0.25">
      <c r="A36" s="989"/>
      <c r="B36" s="991"/>
      <c r="C36" s="994"/>
      <c r="D36" s="99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7" t="s">
        <v>279</v>
      </c>
      <c r="R36" s="970"/>
      <c r="S36" s="971"/>
      <c r="T36" s="283">
        <v>8.8000000000000007</v>
      </c>
      <c r="U36" s="157"/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4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409.09090909090907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8">
        <v>0.9</v>
      </c>
      <c r="T38" s="222">
        <f>T37*0.9</f>
        <v>368.18181818181819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1.538</v>
      </c>
      <c r="E41" s="157"/>
      <c r="F41" s="444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0"/>
      <c r="N44" s="971"/>
      <c r="O44" s="284">
        <v>6</v>
      </c>
      <c r="P44" s="214"/>
      <c r="Q44" s="997" t="s">
        <v>269</v>
      </c>
      <c r="R44" s="971"/>
      <c r="S44" s="215">
        <f>T22*O44</f>
        <v>474.5323943661972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1.8425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80.088732394366204</v>
      </c>
      <c r="E46" s="157"/>
      <c r="F46" s="444">
        <v>55</v>
      </c>
      <c r="G46" s="440" t="s">
        <v>24</v>
      </c>
      <c r="H46" s="441"/>
      <c r="I46" s="442"/>
      <c r="K46" s="158"/>
      <c r="L46" s="969" t="s">
        <v>690</v>
      </c>
      <c r="M46" s="970"/>
      <c r="N46" s="970"/>
      <c r="O46" s="970"/>
      <c r="P46" s="970"/>
      <c r="Q46" s="970"/>
      <c r="R46" s="971"/>
      <c r="S46" s="158"/>
      <c r="T46" s="158"/>
      <c r="U46" s="213">
        <f>T38 * 8</f>
        <v>2945.4545454545455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79.088732394366204</v>
      </c>
      <c r="E47" s="157"/>
      <c r="F47" s="444"/>
      <c r="G47" s="337"/>
      <c r="H47" s="338"/>
      <c r="I47" s="341"/>
      <c r="K47" s="158"/>
      <c r="L47" s="969" t="s">
        <v>263</v>
      </c>
      <c r="M47" s="970"/>
      <c r="N47" s="970"/>
      <c r="O47" s="970"/>
      <c r="P47" s="970"/>
      <c r="Q47" s="970"/>
      <c r="R47" s="971"/>
      <c r="S47" s="158"/>
      <c r="T47" s="158"/>
      <c r="U47" s="210">
        <f>IF(ISERROR(U46/S44),"",U46/S44)-1</f>
        <v>5.2070673792220283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151.72831371431624</v>
      </c>
      <c r="E48" s="157"/>
      <c r="F48" s="444">
        <v>56</v>
      </c>
      <c r="G48" s="204" t="s">
        <v>257</v>
      </c>
      <c r="H48" s="333"/>
      <c r="I48" s="446"/>
      <c r="K48" s="158"/>
      <c r="L48" s="969" t="s">
        <v>261</v>
      </c>
      <c r="M48" s="970"/>
      <c r="N48" s="970"/>
      <c r="O48" s="970"/>
      <c r="P48" s="970"/>
      <c r="Q48" s="970"/>
      <c r="R48" s="971"/>
      <c r="S48" s="158"/>
      <c r="T48" s="158"/>
      <c r="U48" s="210">
        <f>U47*15</f>
        <v>78.106010688330429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0.37062353192588243</v>
      </c>
      <c r="E49" s="157"/>
      <c r="F49" s="444">
        <v>57</v>
      </c>
      <c r="G49" s="171" t="s">
        <v>254</v>
      </c>
      <c r="H49" s="281"/>
      <c r="I49" s="207"/>
      <c r="K49" s="158"/>
      <c r="L49" s="1034" t="s">
        <v>687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6.1363636363636367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0.77830941704435319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7" t="s">
        <v>688</v>
      </c>
      <c r="M50" s="1008"/>
      <c r="N50" s="1008"/>
      <c r="O50" s="1008"/>
      <c r="P50" s="1008"/>
      <c r="Q50" s="1008"/>
      <c r="R50" s="1008"/>
      <c r="S50" s="971"/>
      <c r="T50" s="158"/>
      <c r="U50" s="210">
        <f>480 - U48</f>
        <v>401.89398931166954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72" t="s">
        <v>245</v>
      </c>
      <c r="G51" s="973"/>
      <c r="H51" s="973"/>
      <c r="I51" s="974"/>
      <c r="K51" s="158"/>
      <c r="L51" s="969" t="s">
        <v>253</v>
      </c>
      <c r="M51" s="970"/>
      <c r="N51" s="970"/>
      <c r="O51" s="970"/>
      <c r="P51" s="970"/>
      <c r="Q51" s="970"/>
      <c r="R51" s="970"/>
      <c r="S51" s="971"/>
      <c r="T51" s="158"/>
      <c r="U51" s="206">
        <f>U50*U49</f>
        <v>2466.1676616852451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9" t="s">
        <v>689</v>
      </c>
      <c r="M52" s="970"/>
      <c r="N52" s="970"/>
      <c r="O52" s="970"/>
      <c r="P52" s="970"/>
      <c r="Q52" s="970"/>
      <c r="R52" s="970"/>
      <c r="S52" s="971"/>
      <c r="T52" s="158"/>
      <c r="U52" s="203">
        <f>IF(ISERROR(U51/8),,U51/8)</f>
        <v>308.27095771065564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0.63561935725288843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4" t="s">
        <v>248</v>
      </c>
      <c r="M54" s="965"/>
      <c r="N54" s="965"/>
      <c r="O54" s="966"/>
      <c r="P54" s="1029">
        <f>U52</f>
        <v>308.27095771065564</v>
      </c>
      <c r="Q54" s="1030"/>
      <c r="R54" s="158"/>
      <c r="S54" s="323" t="s">
        <v>247</v>
      </c>
      <c r="T54" s="324"/>
      <c r="U54" s="324"/>
      <c r="V54" s="347">
        <f>O24</f>
        <v>0.37062353192588243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3.2823456790123461E-2</v>
      </c>
      <c r="L56" s="964" t="s">
        <v>244</v>
      </c>
      <c r="M56" s="965"/>
      <c r="N56" s="965"/>
      <c r="O56" s="966"/>
      <c r="P56" s="967">
        <f>T30</f>
        <v>368.18181818181819</v>
      </c>
      <c r="Q56" s="96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1" t="s">
        <v>349</v>
      </c>
      <c r="M59" s="963"/>
      <c r="N59"/>
      <c r="O59" s="961" t="s">
        <v>351</v>
      </c>
      <c r="P59" s="963"/>
      <c r="Q59"/>
      <c r="R59" s="961" t="s">
        <v>328</v>
      </c>
      <c r="S59" s="962"/>
      <c r="T59" s="962"/>
      <c r="U59" s="963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0.25943647234811767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0.14269005979146474</v>
      </c>
      <c r="E62" s="146"/>
      <c r="F62" s="304">
        <v>68</v>
      </c>
      <c r="G62" s="180" t="s">
        <v>231</v>
      </c>
      <c r="H62" s="182"/>
      <c r="I62" s="181">
        <f>SUM(I53:I61)</f>
        <v>0.68713867403752782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4">
        <v>69</v>
      </c>
      <c r="G63" s="171" t="s">
        <v>353</v>
      </c>
      <c r="H63" s="170">
        <v>0.43</v>
      </c>
      <c r="I63" s="169">
        <f>+H63*SUM(I55:I57)</f>
        <v>1.5481690445779213E-2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0.63561935725288843</v>
      </c>
      <c r="E64" s="146"/>
      <c r="F64" s="165">
        <v>70</v>
      </c>
      <c r="G64" s="167" t="s">
        <v>352</v>
      </c>
      <c r="H64" s="166"/>
      <c r="I64" s="162">
        <f>+I63+I62</f>
        <v>0.702620364483307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59" t="s">
        <v>335</v>
      </c>
      <c r="M73" s="960"/>
      <c r="N73" s="150"/>
      <c r="O73" s="959" t="s">
        <v>334</v>
      </c>
      <c r="P73" s="960"/>
      <c r="R73" s="961" t="s">
        <v>333</v>
      </c>
      <c r="S73" s="962"/>
      <c r="T73" s="963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2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4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N9:S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2"/>
      <c r="D5" s="1063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3"/>
      <c r="D6" s="1063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3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3"/>
      <c r="D8" s="1063"/>
      <c r="E8" s="204"/>
      <c r="F8" s="444"/>
      <c r="G8" s="200" t="s">
        <v>311</v>
      </c>
      <c r="H8" s="176"/>
      <c r="I8" s="446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3"/>
      <c r="D9" s="1063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3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71"/>
      <c r="S10" s="1017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3"/>
      <c r="D11" s="106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3"/>
      <c r="D13" s="979"/>
      <c r="E13" s="204"/>
      <c r="F13" s="444"/>
      <c r="G13" s="200" t="s">
        <v>301</v>
      </c>
      <c r="H13" s="176"/>
      <c r="I13" s="446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3"/>
      <c r="D14" s="97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97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44"/>
      <c r="C23" s="1044"/>
      <c r="D23" s="1045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64" t="s">
        <v>289</v>
      </c>
      <c r="M24" s="1065"/>
      <c r="N24" s="1065"/>
      <c r="O24" s="1065"/>
      <c r="P24" s="1066"/>
      <c r="Q24" s="997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8">
        <v>8</v>
      </c>
      <c r="B26" s="1019" t="s">
        <v>285</v>
      </c>
      <c r="C26" s="992"/>
      <c r="D26" s="97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9"/>
      <c r="C27" s="993"/>
      <c r="D27" s="97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9"/>
      <c r="C29" s="993"/>
      <c r="D29" s="97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9"/>
      <c r="C30" s="993"/>
      <c r="D30" s="979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54"/>
      <c r="C31" s="994"/>
      <c r="D31" s="1055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70"/>
      <c r="S32" s="971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97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72" t="s">
        <v>245</v>
      </c>
      <c r="G47" s="973"/>
      <c r="H47" s="973"/>
      <c r="I47" s="974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>
        <f>T27</f>
        <v>432</v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2" t="s">
        <v>334</v>
      </c>
      <c r="P66" s="1043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2"/>
      <c r="D5" s="1063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3"/>
      <c r="D6" s="1063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3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3"/>
      <c r="D8" s="1063"/>
      <c r="E8" s="204"/>
      <c r="F8" s="444"/>
      <c r="G8" s="200" t="s">
        <v>311</v>
      </c>
      <c r="H8" s="176"/>
      <c r="I8" s="446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3"/>
      <c r="D9" s="1063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3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71"/>
      <c r="S10" s="1017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3"/>
      <c r="D11" s="106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3"/>
      <c r="D13" s="979"/>
      <c r="E13" s="204"/>
      <c r="F13" s="444"/>
      <c r="G13" s="200" t="s">
        <v>301</v>
      </c>
      <c r="H13" s="176"/>
      <c r="I13" s="446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3"/>
      <c r="D14" s="97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97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44"/>
      <c r="C23" s="1044"/>
      <c r="D23" s="1045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64" t="s">
        <v>289</v>
      </c>
      <c r="M24" s="1065"/>
      <c r="N24" s="1065"/>
      <c r="O24" s="1065"/>
      <c r="P24" s="1066"/>
      <c r="Q24" s="997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9" t="s">
        <v>285</v>
      </c>
      <c r="C26" s="992"/>
      <c r="D26" s="97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9"/>
      <c r="C27" s="993"/>
      <c r="D27" s="97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9"/>
      <c r="C29" s="993"/>
      <c r="D29" s="97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9"/>
      <c r="C30" s="993"/>
      <c r="D30" s="979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54"/>
      <c r="C31" s="994"/>
      <c r="D31" s="1055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97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72" t="s">
        <v>245</v>
      </c>
      <c r="G47" s="973"/>
      <c r="H47" s="973"/>
      <c r="I47" s="974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2" t="s">
        <v>334</v>
      </c>
      <c r="P66" s="1043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2"/>
      <c r="D5" s="106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3"/>
      <c r="D6" s="106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3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3"/>
      <c r="D8" s="1063"/>
      <c r="E8" s="204"/>
      <c r="F8" s="711"/>
      <c r="G8" s="200" t="s">
        <v>311</v>
      </c>
      <c r="H8" s="176"/>
      <c r="I8" s="713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3"/>
      <c r="D9" s="106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3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71"/>
      <c r="S10" s="1017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3"/>
      <c r="D11" s="106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3"/>
      <c r="D13" s="979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3"/>
      <c r="D14" s="97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97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64" t="s">
        <v>289</v>
      </c>
      <c r="M24" s="1065"/>
      <c r="N24" s="1065"/>
      <c r="O24" s="1065"/>
      <c r="P24" s="1066"/>
      <c r="Q24" s="997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9" t="s">
        <v>285</v>
      </c>
      <c r="C26" s="992"/>
      <c r="D26" s="97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9"/>
      <c r="C27" s="993"/>
      <c r="D27" s="97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9"/>
      <c r="C29" s="993"/>
      <c r="D29" s="97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9"/>
      <c r="C30" s="993"/>
      <c r="D30" s="979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54"/>
      <c r="C31" s="994"/>
      <c r="D31" s="1055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97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2" t="s">
        <v>245</v>
      </c>
      <c r="G47" s="973"/>
      <c r="H47" s="973"/>
      <c r="I47" s="974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2" t="s">
        <v>334</v>
      </c>
      <c r="P66" s="1043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2"/>
      <c r="D5" s="106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3"/>
      <c r="D6" s="106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3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3"/>
      <c r="D8" s="1063"/>
      <c r="E8" s="204"/>
      <c r="F8" s="711"/>
      <c r="G8" s="200" t="s">
        <v>311</v>
      </c>
      <c r="H8" s="176"/>
      <c r="I8" s="713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3"/>
      <c r="D9" s="106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3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71"/>
      <c r="S10" s="1017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3"/>
      <c r="D11" s="106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3"/>
      <c r="D13" s="979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3"/>
      <c r="D14" s="97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97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64" t="s">
        <v>289</v>
      </c>
      <c r="M24" s="1065"/>
      <c r="N24" s="1065"/>
      <c r="O24" s="1065"/>
      <c r="P24" s="1066"/>
      <c r="Q24" s="997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9" t="s">
        <v>285</v>
      </c>
      <c r="C26" s="992"/>
      <c r="D26" s="97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9"/>
      <c r="C27" s="993"/>
      <c r="D27" s="97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9"/>
      <c r="C29" s="993"/>
      <c r="D29" s="97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9"/>
      <c r="C30" s="993"/>
      <c r="D30" s="979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54"/>
      <c r="C31" s="994"/>
      <c r="D31" s="1055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97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2" t="s">
        <v>245</v>
      </c>
      <c r="G47" s="973"/>
      <c r="H47" s="973"/>
      <c r="I47" s="974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2" t="s">
        <v>334</v>
      </c>
      <c r="P66" s="1043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2"/>
      <c r="D5" s="106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3"/>
      <c r="D6" s="106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3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3"/>
      <c r="D8" s="1063"/>
      <c r="E8" s="204"/>
      <c r="F8" s="711"/>
      <c r="G8" s="200" t="s">
        <v>311</v>
      </c>
      <c r="H8" s="176"/>
      <c r="I8" s="713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3"/>
      <c r="D9" s="106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3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71"/>
      <c r="S10" s="1017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3"/>
      <c r="D11" s="106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3"/>
      <c r="D13" s="979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3"/>
      <c r="D14" s="97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97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64" t="s">
        <v>289</v>
      </c>
      <c r="M24" s="1065"/>
      <c r="N24" s="1065"/>
      <c r="O24" s="1065"/>
      <c r="P24" s="1066"/>
      <c r="Q24" s="997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9" t="s">
        <v>285</v>
      </c>
      <c r="C26" s="992"/>
      <c r="D26" s="97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9"/>
      <c r="C27" s="993"/>
      <c r="D27" s="97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9"/>
      <c r="C29" s="993"/>
      <c r="D29" s="97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9"/>
      <c r="C30" s="993"/>
      <c r="D30" s="979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54"/>
      <c r="C31" s="994"/>
      <c r="D31" s="1055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97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2" t="s">
        <v>245</v>
      </c>
      <c r="G47" s="973"/>
      <c r="H47" s="973"/>
      <c r="I47" s="974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2" t="s">
        <v>334</v>
      </c>
      <c r="P66" s="1043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2"/>
      <c r="D5" s="106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3"/>
      <c r="D6" s="106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3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3"/>
      <c r="D8" s="1063"/>
      <c r="E8" s="204"/>
      <c r="F8" s="711"/>
      <c r="G8" s="200" t="s">
        <v>311</v>
      </c>
      <c r="H8" s="176"/>
      <c r="I8" s="713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3"/>
      <c r="D9" s="106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3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71"/>
      <c r="S10" s="1017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3"/>
      <c r="D11" s="106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3"/>
      <c r="D13" s="979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3"/>
      <c r="D14" s="97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97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64" t="s">
        <v>289</v>
      </c>
      <c r="M24" s="1065"/>
      <c r="N24" s="1065"/>
      <c r="O24" s="1065"/>
      <c r="P24" s="1066"/>
      <c r="Q24" s="997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9" t="s">
        <v>285</v>
      </c>
      <c r="C26" s="992"/>
      <c r="D26" s="97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9"/>
      <c r="C27" s="993"/>
      <c r="D27" s="97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9"/>
      <c r="C29" s="993"/>
      <c r="D29" s="97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9"/>
      <c r="C30" s="993"/>
      <c r="D30" s="979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54"/>
      <c r="C31" s="994"/>
      <c r="D31" s="1055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97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2" t="s">
        <v>245</v>
      </c>
      <c r="G47" s="973"/>
      <c r="H47" s="973"/>
      <c r="I47" s="974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2" t="s">
        <v>334</v>
      </c>
      <c r="P66" s="1043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2"/>
      <c r="D5" s="106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3"/>
      <c r="D6" s="106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3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3"/>
      <c r="D8" s="1063"/>
      <c r="E8" s="204"/>
      <c r="F8" s="711"/>
      <c r="G8" s="200" t="s">
        <v>311</v>
      </c>
      <c r="H8" s="176"/>
      <c r="I8" s="713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3"/>
      <c r="D9" s="106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3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71"/>
      <c r="S10" s="1017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3"/>
      <c r="D11" s="106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3"/>
      <c r="D13" s="979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3"/>
      <c r="D14" s="97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97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64" t="s">
        <v>289</v>
      </c>
      <c r="M24" s="1065"/>
      <c r="N24" s="1065"/>
      <c r="O24" s="1065"/>
      <c r="P24" s="1066"/>
      <c r="Q24" s="997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9" t="s">
        <v>285</v>
      </c>
      <c r="C26" s="992"/>
      <c r="D26" s="97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9"/>
      <c r="C27" s="993"/>
      <c r="D27" s="97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9"/>
      <c r="C29" s="993"/>
      <c r="D29" s="97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9"/>
      <c r="C30" s="993"/>
      <c r="D30" s="979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54"/>
      <c r="C31" s="994"/>
      <c r="D31" s="1055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97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2" t="s">
        <v>245</v>
      </c>
      <c r="G47" s="973"/>
      <c r="H47" s="973"/>
      <c r="I47" s="974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2" t="s">
        <v>334</v>
      </c>
      <c r="P66" s="1043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2"/>
      <c r="D5" s="106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3"/>
      <c r="D6" s="106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3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3"/>
      <c r="D8" s="1063"/>
      <c r="E8" s="204"/>
      <c r="F8" s="711"/>
      <c r="G8" s="200" t="s">
        <v>311</v>
      </c>
      <c r="H8" s="176"/>
      <c r="I8" s="713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3"/>
      <c r="D9" s="106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3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71"/>
      <c r="S10" s="1017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3"/>
      <c r="D11" s="106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3"/>
      <c r="D13" s="979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3"/>
      <c r="D14" s="97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97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64" t="s">
        <v>289</v>
      </c>
      <c r="M24" s="1065"/>
      <c r="N24" s="1065"/>
      <c r="O24" s="1065"/>
      <c r="P24" s="1066"/>
      <c r="Q24" s="997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9" t="s">
        <v>285</v>
      </c>
      <c r="C26" s="992"/>
      <c r="D26" s="97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9"/>
      <c r="C27" s="993"/>
      <c r="D27" s="97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9"/>
      <c r="C29" s="993"/>
      <c r="D29" s="97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9"/>
      <c r="C30" s="993"/>
      <c r="D30" s="979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54"/>
      <c r="C31" s="994"/>
      <c r="D31" s="1055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97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2" t="s">
        <v>245</v>
      </c>
      <c r="G47" s="973"/>
      <c r="H47" s="973"/>
      <c r="I47" s="974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2" t="s">
        <v>334</v>
      </c>
      <c r="P66" s="1043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2"/>
      <c r="D5" s="106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3"/>
      <c r="D6" s="106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3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3"/>
      <c r="D8" s="1063"/>
      <c r="E8" s="204"/>
      <c r="F8" s="711"/>
      <c r="G8" s="200" t="s">
        <v>311</v>
      </c>
      <c r="H8" s="176"/>
      <c r="I8" s="713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3"/>
      <c r="D9" s="106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3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71"/>
      <c r="S10" s="1017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3"/>
      <c r="D11" s="106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3"/>
      <c r="D13" s="979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3"/>
      <c r="D14" s="97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97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64" t="s">
        <v>289</v>
      </c>
      <c r="M24" s="1065"/>
      <c r="N24" s="1065"/>
      <c r="O24" s="1065"/>
      <c r="P24" s="1066"/>
      <c r="Q24" s="997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9" t="s">
        <v>285</v>
      </c>
      <c r="C26" s="992"/>
      <c r="D26" s="97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9"/>
      <c r="C27" s="993"/>
      <c r="D27" s="97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9"/>
      <c r="C29" s="993"/>
      <c r="D29" s="97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9"/>
      <c r="C30" s="993"/>
      <c r="D30" s="979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54"/>
      <c r="C31" s="994"/>
      <c r="D31" s="1055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97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72" t="s">
        <v>245</v>
      </c>
      <c r="G47" s="973"/>
      <c r="H47" s="973"/>
      <c r="I47" s="974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6"/>
      <c r="G48" s="1027"/>
      <c r="H48" s="1027"/>
      <c r="I48" s="1028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2" t="s">
        <v>334</v>
      </c>
      <c r="P66" s="1043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42724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 x14ac:dyDescent="0.25">
      <c r="A42" s="941" t="s">
        <v>616</v>
      </c>
      <c r="B42" s="941"/>
      <c r="C42" s="941"/>
      <c r="D42" s="941"/>
      <c r="E42" s="941"/>
      <c r="F42" s="941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42" t="s">
        <v>617</v>
      </c>
      <c r="B43" s="942"/>
      <c r="C43" s="942"/>
      <c r="D43" s="942"/>
      <c r="E43" s="942"/>
      <c r="F43" s="942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42" t="s">
        <v>618</v>
      </c>
      <c r="B44" s="942"/>
      <c r="C44" s="942"/>
      <c r="D44" s="942"/>
      <c r="E44" s="942"/>
      <c r="F44" s="942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42" t="s">
        <v>619</v>
      </c>
      <c r="B45" s="942"/>
      <c r="C45" s="942"/>
      <c r="D45" s="942"/>
      <c r="E45" s="942"/>
      <c r="F45" s="942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8" t="s">
        <v>620</v>
      </c>
      <c r="B46" s="938"/>
      <c r="C46" s="938"/>
      <c r="D46" s="938"/>
      <c r="E46" s="938"/>
      <c r="F46" s="938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8" t="s">
        <v>621</v>
      </c>
      <c r="B47" s="938"/>
      <c r="C47" s="938"/>
      <c r="D47" s="938"/>
      <c r="E47" s="938"/>
      <c r="F47" s="938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8" t="s">
        <v>622</v>
      </c>
      <c r="B48" s="938"/>
      <c r="C48" s="938"/>
      <c r="D48" s="938"/>
      <c r="E48" s="938"/>
      <c r="F48" s="938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43">
        <f>+'Internal Sign Off'!C4</f>
        <v>0</v>
      </c>
      <c r="B7" s="943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4"/>
      <c r="D4" s="945"/>
      <c r="E4" s="945"/>
      <c r="F4" s="946"/>
    </row>
    <row r="5" spans="1:11" ht="21.75" customHeight="1" x14ac:dyDescent="0.2">
      <c r="B5" s="107" t="s">
        <v>34</v>
      </c>
      <c r="C5" s="944"/>
      <c r="D5" s="945"/>
      <c r="E5" s="945"/>
      <c r="F5" s="946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4"/>
      <c r="D7" s="945"/>
      <c r="E7" s="945"/>
      <c r="F7" s="946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0.65023474186827301</v>
      </c>
      <c r="F23" s="120">
        <f>E23</f>
        <v>0.65023474186827301</v>
      </c>
    </row>
    <row r="24" spans="2:28" x14ac:dyDescent="0.2">
      <c r="B24" s="115" t="s">
        <v>44</v>
      </c>
      <c r="C24" s="108"/>
      <c r="D24" s="111"/>
      <c r="E24" s="111">
        <f>Assembly!H96</f>
        <v>3.6003931269253983E-2</v>
      </c>
      <c r="F24" s="120">
        <f>E24</f>
        <v>3.6003931269253983E-2</v>
      </c>
    </row>
    <row r="25" spans="2:28" x14ac:dyDescent="0.2">
      <c r="B25" s="121" t="s">
        <v>40</v>
      </c>
      <c r="C25" s="108"/>
      <c r="D25" s="361"/>
      <c r="E25" s="122">
        <f>Assembly!H97</f>
        <v>1.6381691345780113E-2</v>
      </c>
      <c r="F25" s="123">
        <f>E25-Assembly!H85-Assembly!H86-Assembly!H88-Assembly!H89-'Machined Part #1'!I54-'Machined Part #1'!I58-'Pacific Quote #2'!I50-'Pacific Quote #2'!I54-'Pacific Quote #3'!I50-'Pacific Quote #3'!I54</f>
        <v>1.5481690445779213E-2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-0.70262036448330711</v>
      </c>
      <c r="F26" s="120">
        <f>F22-F23-F24-F25</f>
        <v>-0.70172036358330614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-0.70262036448330711</v>
      </c>
      <c r="F28" s="120">
        <f>F26-F27</f>
        <v>-0.70172036358330614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1"/>
      <c r="L2" s="723"/>
      <c r="M2" s="723"/>
      <c r="N2" s="791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1"/>
      <c r="L4" s="723"/>
      <c r="M4" s="723"/>
      <c r="N4" s="791"/>
      <c r="O4" s="723"/>
      <c r="P4" s="723"/>
      <c r="Q4" s="630" t="s">
        <v>15</v>
      </c>
      <c r="R4" s="631">
        <v>222</v>
      </c>
      <c r="S4" s="902" t="s">
        <v>661</v>
      </c>
      <c r="T4" s="902"/>
      <c r="U4" s="902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1"/>
      <c r="K6" s="587"/>
      <c r="L6" s="636"/>
      <c r="M6" s="636"/>
      <c r="N6" s="587"/>
      <c r="O6" s="636"/>
      <c r="P6" s="636"/>
      <c r="Q6" s="837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2" t="s">
        <v>18</v>
      </c>
      <c r="K7" s="587"/>
      <c r="L7" s="810" t="s">
        <v>649</v>
      </c>
      <c r="M7" s="638" t="s">
        <v>18</v>
      </c>
      <c r="N7" s="587"/>
      <c r="O7" s="810" t="s">
        <v>649</v>
      </c>
      <c r="P7" s="638" t="s">
        <v>18</v>
      </c>
      <c r="Q7" s="948" t="s">
        <v>3</v>
      </c>
      <c r="R7" s="949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3"/>
      <c r="K8" s="682"/>
      <c r="L8" s="639"/>
      <c r="M8" s="824"/>
      <c r="N8" s="682"/>
      <c r="O8" s="639"/>
      <c r="P8" s="824"/>
      <c r="Q8" s="838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4">
        <f>I9*$F$9</f>
        <v>0</v>
      </c>
      <c r="K9" s="812"/>
      <c r="L9" s="475"/>
      <c r="M9" s="327">
        <f>L9*$F$9</f>
        <v>0</v>
      </c>
      <c r="N9" s="812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4">
        <f>I10*$F$10</f>
        <v>0</v>
      </c>
      <c r="K10" s="812"/>
      <c r="L10" s="475"/>
      <c r="M10" s="327">
        <f>L10*$F$10</f>
        <v>0</v>
      </c>
      <c r="N10" s="812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4">
        <f>I11*$F$11</f>
        <v>0</v>
      </c>
      <c r="K11" s="812"/>
      <c r="L11" s="475"/>
      <c r="M11" s="327">
        <f>L11*$F$11</f>
        <v>0</v>
      </c>
      <c r="N11" s="812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4">
        <f>I12*$F$12</f>
        <v>0</v>
      </c>
      <c r="K12" s="812"/>
      <c r="L12" s="475"/>
      <c r="M12" s="327">
        <f>L12*$F$12</f>
        <v>0</v>
      </c>
      <c r="N12" s="812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4">
        <f>I13*$F$13</f>
        <v>0</v>
      </c>
      <c r="K13" s="812"/>
      <c r="L13" s="475"/>
      <c r="M13" s="327">
        <f>L13*$F$13</f>
        <v>0</v>
      </c>
      <c r="N13" s="812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4">
        <f>I14*$F$14</f>
        <v>0</v>
      </c>
      <c r="K14" s="812"/>
      <c r="L14" s="475"/>
      <c r="M14" s="327">
        <f>L14*$F$14</f>
        <v>0</v>
      </c>
      <c r="N14" s="812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4">
        <f>I15*$F$15</f>
        <v>0</v>
      </c>
      <c r="K15" s="812"/>
      <c r="L15" s="475"/>
      <c r="M15" s="327">
        <f>L15*$F$15</f>
        <v>0</v>
      </c>
      <c r="N15" s="812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4">
        <f>I16*$F$16</f>
        <v>0</v>
      </c>
      <c r="K16" s="812"/>
      <c r="L16" s="475"/>
      <c r="M16" s="327">
        <f>L16*$F$16</f>
        <v>0</v>
      </c>
      <c r="N16" s="812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4">
        <f>I17*$F$17</f>
        <v>0</v>
      </c>
      <c r="K17" s="812"/>
      <c r="L17" s="475"/>
      <c r="M17" s="327">
        <f>L17*$F$17</f>
        <v>0</v>
      </c>
      <c r="N17" s="812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4"/>
      <c r="K18" s="812"/>
      <c r="L18" s="475"/>
      <c r="M18" s="327"/>
      <c r="N18" s="812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4"/>
      <c r="K19" s="812"/>
      <c r="L19" s="475"/>
      <c r="M19" s="327"/>
      <c r="N19" s="812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4"/>
      <c r="K20" s="812"/>
      <c r="L20" s="475"/>
      <c r="M20" s="327"/>
      <c r="N20" s="812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4"/>
      <c r="K21" s="812"/>
      <c r="L21" s="475"/>
      <c r="M21" s="327"/>
      <c r="N21" s="812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4"/>
      <c r="K22" s="812"/>
      <c r="L22" s="475"/>
      <c r="M22" s="327"/>
      <c r="N22" s="812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4"/>
      <c r="K23" s="812"/>
      <c r="L23" s="475"/>
      <c r="M23" s="327"/>
      <c r="N23" s="812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4"/>
      <c r="K24" s="812"/>
      <c r="L24" s="475"/>
      <c r="M24" s="327"/>
      <c r="N24" s="812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4"/>
      <c r="K25" s="812"/>
      <c r="L25" s="475"/>
      <c r="M25" s="327"/>
      <c r="N25" s="812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4"/>
      <c r="K26" s="812"/>
      <c r="L26" s="475"/>
      <c r="M26" s="327"/>
      <c r="N26" s="812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4"/>
      <c r="K27" s="812"/>
      <c r="L27" s="475"/>
      <c r="M27" s="327"/>
      <c r="N27" s="812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4"/>
      <c r="K28" s="812"/>
      <c r="L28" s="475"/>
      <c r="M28" s="327"/>
      <c r="N28" s="812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4"/>
      <c r="K29" s="812"/>
      <c r="L29" s="475"/>
      <c r="M29" s="327"/>
      <c r="N29" s="812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4"/>
      <c r="K30" s="812"/>
      <c r="L30" s="475"/>
      <c r="M30" s="327"/>
      <c r="N30" s="812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4"/>
      <c r="K31" s="812"/>
      <c r="L31" s="475"/>
      <c r="M31" s="327"/>
      <c r="N31" s="812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5">
        <f>SUM(J9:J31)</f>
        <v>0</v>
      </c>
      <c r="K32" s="813"/>
      <c r="L32" s="472"/>
      <c r="M32" s="825">
        <f>SUM(M9:M31)</f>
        <v>0</v>
      </c>
      <c r="N32" s="813"/>
      <c r="O32" s="472"/>
      <c r="P32" s="825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6"/>
      <c r="K33" s="812"/>
      <c r="L33" s="471"/>
      <c r="M33" s="471"/>
      <c r="N33" s="812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1" t="s">
        <v>673</v>
      </c>
      <c r="C34" s="613"/>
      <c r="D34" s="613"/>
      <c r="E34" s="396">
        <f>'Machined Part #1'!I53+'Machined Part #1'!I59+'Machined Part #1'!I60+'Machined Part #1'!I61</f>
        <v>0.65023474186827301</v>
      </c>
      <c r="F34" s="396">
        <f>'Machined Part #1'!I55+'Machined Part #1'!I56+'Machined Part #1'!I57</f>
        <v>3.6003931269253983E-2</v>
      </c>
      <c r="G34" s="469">
        <f>'Machined Part #1'!I63+'Machined Part #1'!I54+'Machined Part #1'!I58</f>
        <v>1.6381691345780113E-2</v>
      </c>
      <c r="H34" s="327">
        <f>'Machined Part #1'!I64</f>
        <v>0.702620364483307</v>
      </c>
      <c r="I34" s="327"/>
      <c r="J34" s="844">
        <f t="shared" ref="J34:J43" si="1">$H34</f>
        <v>0.702620364483307</v>
      </c>
      <c r="K34" s="812"/>
      <c r="L34" s="327"/>
      <c r="M34" s="327">
        <f t="shared" ref="M34:M43" si="2">$H34</f>
        <v>0.702620364483307</v>
      </c>
      <c r="N34" s="812"/>
      <c r="O34" s="327"/>
      <c r="P34" s="327">
        <f t="shared" ref="P34:P43" si="3">$H34</f>
        <v>0.702620364483307</v>
      </c>
      <c r="Q34" s="670"/>
      <c r="R34" s="671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1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4">
        <f t="shared" si="1"/>
        <v>0</v>
      </c>
      <c r="K35" s="812"/>
      <c r="L35" s="470"/>
      <c r="M35" s="327">
        <f t="shared" si="2"/>
        <v>0</v>
      </c>
      <c r="N35" s="812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1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4">
        <f t="shared" si="1"/>
        <v>0</v>
      </c>
      <c r="K36" s="812"/>
      <c r="L36" s="470"/>
      <c r="M36" s="327">
        <f t="shared" si="2"/>
        <v>0</v>
      </c>
      <c r="N36" s="812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4">
        <f t="shared" si="1"/>
        <v>0</v>
      </c>
      <c r="K37" s="812"/>
      <c r="L37" s="470"/>
      <c r="M37" s="327">
        <f t="shared" si="2"/>
        <v>0</v>
      </c>
      <c r="N37" s="812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4">
        <f t="shared" si="1"/>
        <v>0</v>
      </c>
      <c r="K38" s="812"/>
      <c r="L38" s="470"/>
      <c r="M38" s="327">
        <f t="shared" si="2"/>
        <v>0</v>
      </c>
      <c r="N38" s="812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4">
        <f t="shared" si="1"/>
        <v>0</v>
      </c>
      <c r="K39" s="812"/>
      <c r="L39" s="470"/>
      <c r="M39" s="327">
        <f t="shared" si="2"/>
        <v>0</v>
      </c>
      <c r="N39" s="812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4">
        <f t="shared" si="1"/>
        <v>0</v>
      </c>
      <c r="K40" s="812"/>
      <c r="L40" s="470"/>
      <c r="M40" s="327">
        <f t="shared" si="2"/>
        <v>0</v>
      </c>
      <c r="N40" s="812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4">
        <f t="shared" si="1"/>
        <v>0</v>
      </c>
      <c r="K41" s="812"/>
      <c r="L41" s="470"/>
      <c r="M41" s="327">
        <f t="shared" si="2"/>
        <v>0</v>
      </c>
      <c r="N41" s="812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4">
        <f t="shared" si="1"/>
        <v>0</v>
      </c>
      <c r="K42" s="812"/>
      <c r="L42" s="470"/>
      <c r="M42" s="327">
        <f t="shared" si="2"/>
        <v>0</v>
      </c>
      <c r="N42" s="812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4">
        <f t="shared" si="1"/>
        <v>0</v>
      </c>
      <c r="K43" s="812"/>
      <c r="L43" s="470"/>
      <c r="M43" s="327">
        <f t="shared" si="2"/>
        <v>0</v>
      </c>
      <c r="N43" s="812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0.702620364483307</v>
      </c>
      <c r="I44" s="468"/>
      <c r="J44" s="847">
        <f>SUM(J34:J43)</f>
        <v>0.702620364483307</v>
      </c>
      <c r="K44" s="814"/>
      <c r="L44" s="468"/>
      <c r="M44" s="468">
        <f>SUM(M34:M43)</f>
        <v>0.702620364483307</v>
      </c>
      <c r="N44" s="814"/>
      <c r="O44" s="468"/>
      <c r="P44" s="468">
        <f>SUM(P34:P43)</f>
        <v>0.702620364483307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8"/>
      <c r="K45" s="814"/>
      <c r="L45" s="476"/>
      <c r="M45" s="476"/>
      <c r="N45" s="814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49">
        <f>$H46</f>
        <v>0</v>
      </c>
      <c r="K46" s="815"/>
      <c r="L46" s="470"/>
      <c r="M46" s="470">
        <f>$H46</f>
        <v>0</v>
      </c>
      <c r="N46" s="815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49">
        <f>$H47</f>
        <v>0</v>
      </c>
      <c r="K47" s="815"/>
      <c r="L47" s="470"/>
      <c r="M47" s="470">
        <f>$H47</f>
        <v>0</v>
      </c>
      <c r="N47" s="815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49">
        <f>$H48</f>
        <v>0</v>
      </c>
      <c r="K48" s="815"/>
      <c r="L48" s="470"/>
      <c r="M48" s="470">
        <f>$H48</f>
        <v>0</v>
      </c>
      <c r="N48" s="815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49">
        <f>$H49</f>
        <v>0</v>
      </c>
      <c r="K49" s="815"/>
      <c r="L49" s="470"/>
      <c r="M49" s="470">
        <f>$H49</f>
        <v>0</v>
      </c>
      <c r="N49" s="815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49">
        <f>$H50</f>
        <v>0</v>
      </c>
      <c r="K50" s="815"/>
      <c r="L50" s="470"/>
      <c r="M50" s="470">
        <f>$H50</f>
        <v>0</v>
      </c>
      <c r="N50" s="815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49"/>
      <c r="K51" s="815"/>
      <c r="L51" s="470"/>
      <c r="M51" s="470"/>
      <c r="N51" s="815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49"/>
      <c r="K52" s="815"/>
      <c r="L52" s="470"/>
      <c r="M52" s="470"/>
      <c r="N52" s="815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49"/>
      <c r="K53" s="815"/>
      <c r="L53" s="470"/>
      <c r="M53" s="470"/>
      <c r="N53" s="815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49"/>
      <c r="K54" s="815"/>
      <c r="L54" s="470"/>
      <c r="M54" s="470"/>
      <c r="N54" s="815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49"/>
      <c r="K55" s="815"/>
      <c r="L55" s="470"/>
      <c r="M55" s="470"/>
      <c r="N55" s="815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0">
        <f>SUM(J46:J55)</f>
        <v>0</v>
      </c>
      <c r="K56" s="814"/>
      <c r="L56" s="467"/>
      <c r="M56" s="467">
        <f>SUM(M46:M55)</f>
        <v>0</v>
      </c>
      <c r="N56" s="814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1"/>
      <c r="K57" s="816"/>
      <c r="L57" s="325"/>
      <c r="M57" s="325"/>
      <c r="N57" s="816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2"/>
      <c r="K58" s="816"/>
      <c r="L58" s="477"/>
      <c r="M58" s="477"/>
      <c r="N58" s="816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49">
        <f t="shared" ref="J59:J64" si="6">$H59</f>
        <v>0</v>
      </c>
      <c r="K59" s="815"/>
      <c r="L59" s="470"/>
      <c r="M59" s="470">
        <f t="shared" ref="M59:M64" si="7">$H59</f>
        <v>0</v>
      </c>
      <c r="N59" s="815"/>
      <c r="O59" s="470"/>
      <c r="P59" s="470">
        <f t="shared" ref="P59:P64" si="8">$H59</f>
        <v>0</v>
      </c>
      <c r="Q59" s="838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49">
        <f t="shared" si="6"/>
        <v>0</v>
      </c>
      <c r="K60" s="815"/>
      <c r="L60" s="470"/>
      <c r="M60" s="470">
        <f t="shared" si="7"/>
        <v>0</v>
      </c>
      <c r="N60" s="815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49">
        <f t="shared" si="6"/>
        <v>0</v>
      </c>
      <c r="K61" s="815"/>
      <c r="L61" s="470"/>
      <c r="M61" s="470">
        <f t="shared" si="7"/>
        <v>0</v>
      </c>
      <c r="N61" s="815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49">
        <f t="shared" si="6"/>
        <v>0</v>
      </c>
      <c r="K62" s="815"/>
      <c r="L62" s="470"/>
      <c r="M62" s="470">
        <f t="shared" si="7"/>
        <v>0</v>
      </c>
      <c r="N62" s="815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49">
        <f t="shared" si="6"/>
        <v>0</v>
      </c>
      <c r="K63" s="815"/>
      <c r="L63" s="470"/>
      <c r="M63" s="470">
        <f t="shared" si="7"/>
        <v>0</v>
      </c>
      <c r="N63" s="815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49">
        <f t="shared" si="6"/>
        <v>0</v>
      </c>
      <c r="K64" s="815"/>
      <c r="L64" s="470"/>
      <c r="M64" s="470">
        <f t="shared" si="7"/>
        <v>0</v>
      </c>
      <c r="N64" s="815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3">
        <f>SUM(J59:J64)</f>
        <v>0</v>
      </c>
      <c r="K65" s="817"/>
      <c r="L65" s="721"/>
      <c r="M65" s="826">
        <f>SUM(M59:M64)</f>
        <v>0</v>
      </c>
      <c r="N65" s="817"/>
      <c r="O65" s="721"/>
      <c r="P65" s="826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49">
        <f t="shared" ref="J68:J79" si="9">$H68</f>
        <v>0</v>
      </c>
      <c r="K68" s="815"/>
      <c r="L68" s="470"/>
      <c r="M68" s="470">
        <f t="shared" ref="M68:M79" si="10">$H68</f>
        <v>0</v>
      </c>
      <c r="N68" s="815"/>
      <c r="O68" s="470"/>
      <c r="P68" s="470">
        <f t="shared" ref="P68:P79" si="11">$H68</f>
        <v>0</v>
      </c>
      <c r="Q68" s="840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49">
        <f t="shared" si="9"/>
        <v>0</v>
      </c>
      <c r="K69" s="815"/>
      <c r="L69" s="470"/>
      <c r="M69" s="470">
        <f t="shared" si="10"/>
        <v>0</v>
      </c>
      <c r="N69" s="815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49">
        <f t="shared" si="9"/>
        <v>0</v>
      </c>
      <c r="K70" s="815"/>
      <c r="L70" s="470"/>
      <c r="M70" s="470">
        <f t="shared" si="10"/>
        <v>0</v>
      </c>
      <c r="N70" s="815"/>
      <c r="O70" s="470"/>
      <c r="P70" s="470">
        <f t="shared" si="11"/>
        <v>0</v>
      </c>
      <c r="Q70" s="839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49">
        <f t="shared" si="9"/>
        <v>0</v>
      </c>
      <c r="K71" s="815"/>
      <c r="L71" s="470"/>
      <c r="M71" s="470">
        <f t="shared" si="10"/>
        <v>0</v>
      </c>
      <c r="N71" s="815"/>
      <c r="O71" s="470"/>
      <c r="P71" s="470">
        <f t="shared" si="11"/>
        <v>0</v>
      </c>
      <c r="Q71" s="840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49">
        <f t="shared" si="9"/>
        <v>0</v>
      </c>
      <c r="K72" s="815"/>
      <c r="L72" s="470"/>
      <c r="M72" s="470">
        <f t="shared" si="10"/>
        <v>0</v>
      </c>
      <c r="N72" s="815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49">
        <f t="shared" si="9"/>
        <v>0</v>
      </c>
      <c r="K73" s="815"/>
      <c r="L73" s="470"/>
      <c r="M73" s="470">
        <f t="shared" si="10"/>
        <v>0</v>
      </c>
      <c r="N73" s="815"/>
      <c r="O73" s="470"/>
      <c r="P73" s="470">
        <f t="shared" si="11"/>
        <v>0</v>
      </c>
      <c r="Q73" s="839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49">
        <f t="shared" si="9"/>
        <v>0</v>
      </c>
      <c r="K74" s="815"/>
      <c r="L74" s="470"/>
      <c r="M74" s="470">
        <f t="shared" si="10"/>
        <v>0</v>
      </c>
      <c r="N74" s="815"/>
      <c r="O74" s="470"/>
      <c r="P74" s="470">
        <f t="shared" si="11"/>
        <v>0</v>
      </c>
      <c r="Q74" s="840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49">
        <f t="shared" si="9"/>
        <v>0</v>
      </c>
      <c r="K75" s="815"/>
      <c r="L75" s="470"/>
      <c r="M75" s="470">
        <f t="shared" si="10"/>
        <v>0</v>
      </c>
      <c r="N75" s="815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49">
        <f t="shared" si="9"/>
        <v>0</v>
      </c>
      <c r="K76" s="815"/>
      <c r="L76" s="470"/>
      <c r="M76" s="470">
        <f t="shared" si="10"/>
        <v>0</v>
      </c>
      <c r="N76" s="815"/>
      <c r="O76" s="470"/>
      <c r="P76" s="470">
        <f t="shared" si="11"/>
        <v>0</v>
      </c>
      <c r="Q76" s="839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49">
        <f t="shared" si="9"/>
        <v>0</v>
      </c>
      <c r="K77" s="815"/>
      <c r="L77" s="470"/>
      <c r="M77" s="470">
        <f t="shared" si="10"/>
        <v>0</v>
      </c>
      <c r="N77" s="815"/>
      <c r="O77" s="470"/>
      <c r="P77" s="470">
        <f t="shared" si="11"/>
        <v>0</v>
      </c>
      <c r="Q77" s="840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49">
        <f t="shared" si="9"/>
        <v>0</v>
      </c>
      <c r="K78" s="815"/>
      <c r="L78" s="470"/>
      <c r="M78" s="470">
        <f t="shared" si="10"/>
        <v>0</v>
      </c>
      <c r="N78" s="815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49">
        <f t="shared" si="9"/>
        <v>0</v>
      </c>
      <c r="K79" s="815"/>
      <c r="L79" s="470"/>
      <c r="M79" s="470">
        <f t="shared" si="10"/>
        <v>0</v>
      </c>
      <c r="N79" s="815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4">
        <f>SUM(J68:J79)</f>
        <v>0</v>
      </c>
      <c r="K80" s="811"/>
      <c r="L80" s="827"/>
      <c r="M80" s="465">
        <f>SUM(M68:M79)</f>
        <v>0</v>
      </c>
      <c r="N80" s="811"/>
      <c r="O80" s="827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5">
        <f>($G$81*J80)</f>
        <v>0</v>
      </c>
      <c r="K81" s="818"/>
      <c r="L81" s="360"/>
      <c r="M81" s="557">
        <f>($G$81*M80)</f>
        <v>0</v>
      </c>
      <c r="N81" s="818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6"/>
      <c r="K82" s="819"/>
      <c r="L82" s="828"/>
      <c r="M82" s="829"/>
      <c r="N82" s="819"/>
      <c r="O82" s="828"/>
      <c r="P82" s="829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6"/>
      <c r="K83" s="819"/>
      <c r="L83" s="828"/>
      <c r="M83" s="829"/>
      <c r="N83" s="819"/>
      <c r="O83" s="828"/>
      <c r="P83" s="829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7"/>
      <c r="K84" s="820"/>
      <c r="L84" s="830"/>
      <c r="M84" s="102"/>
      <c r="N84" s="820"/>
      <c r="O84" s="830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49">
        <f>$H85</f>
        <v>0</v>
      </c>
      <c r="K85" s="815"/>
      <c r="L85" s="470"/>
      <c r="M85" s="470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49">
        <f>$H86</f>
        <v>0</v>
      </c>
      <c r="K86" s="815"/>
      <c r="L86" s="470"/>
      <c r="M86" s="470">
        <f>$H86</f>
        <v>0</v>
      </c>
      <c r="N86" s="815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8"/>
      <c r="K87" s="821"/>
      <c r="L87" s="831"/>
      <c r="M87" s="103"/>
      <c r="N87" s="821"/>
      <c r="O87" s="831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49">
        <f>$H88</f>
        <v>0</v>
      </c>
      <c r="K88" s="815"/>
      <c r="L88" s="470"/>
      <c r="M88" s="470">
        <f>$H88</f>
        <v>0</v>
      </c>
      <c r="N88" s="815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49">
        <f>$H89</f>
        <v>0</v>
      </c>
      <c r="K89" s="815"/>
      <c r="L89" s="470"/>
      <c r="M89" s="470">
        <f>$H89</f>
        <v>0</v>
      </c>
      <c r="N89" s="815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59"/>
      <c r="K90" s="104"/>
      <c r="L90" s="832"/>
      <c r="M90" s="833"/>
      <c r="N90" s="104"/>
      <c r="O90" s="832"/>
      <c r="P90" s="833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0">
        <f>J85+J86+J88+J89</f>
        <v>0</v>
      </c>
      <c r="K91" s="822"/>
      <c r="L91" s="834"/>
      <c r="M91" s="731">
        <f>M85+M86+M88+M89</f>
        <v>0</v>
      </c>
      <c r="N91" s="822"/>
      <c r="O91" s="834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1"/>
      <c r="K92" s="5"/>
      <c r="L92" s="835"/>
      <c r="M92" s="836"/>
      <c r="N92" s="5"/>
      <c r="O92" s="835"/>
      <c r="P92" s="836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6"/>
      <c r="K93" s="819"/>
      <c r="L93" s="828"/>
      <c r="M93" s="829"/>
      <c r="N93" s="819"/>
      <c r="O93" s="828"/>
      <c r="P93" s="829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6"/>
      <c r="K94" s="819"/>
      <c r="L94" s="828"/>
      <c r="M94" s="829"/>
      <c r="N94" s="819"/>
      <c r="O94" s="828"/>
      <c r="P94" s="829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0.65023474186827301</v>
      </c>
      <c r="I95" s="479"/>
      <c r="J95" s="862">
        <f>J65+SUM(F46:F55)+SUM(F34:F43)+J32</f>
        <v>3.6003931269253983E-2</v>
      </c>
      <c r="K95" s="817"/>
      <c r="L95" s="479"/>
      <c r="M95" s="479">
        <f>M65+SUM(G46:G55)+SUM(G34:G43)+M32</f>
        <v>1.6381691345780113E-2</v>
      </c>
      <c r="N95" s="817"/>
      <c r="O95" s="479"/>
      <c r="P95" s="479">
        <f>P65+SUM(H46:H55)+SUM(H34:H43)+P32</f>
        <v>0.702620364483307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3.6003931269253983E-2</v>
      </c>
      <c r="I96" s="398"/>
      <c r="J96" s="863">
        <f>J80+SUM(G46:G55)+SUM(G34:G43)</f>
        <v>1.6381691345780113E-2</v>
      </c>
      <c r="K96" s="823"/>
      <c r="L96" s="398"/>
      <c r="M96" s="398">
        <f>M80+SUM(H46:H55)+SUM(H34:H43)</f>
        <v>0.702620364483307</v>
      </c>
      <c r="N96" s="823"/>
      <c r="O96" s="398"/>
      <c r="P96" s="398">
        <f>P80+SUM(J46:J55)+SUM(J34:J43)</f>
        <v>0.702620364483307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1.6381691345780113E-2</v>
      </c>
      <c r="I97" s="326"/>
      <c r="J97" s="864">
        <f>J81+SUM(H46:H55)+SUM(H34:H43)+J91</f>
        <v>0.702620364483307</v>
      </c>
      <c r="K97" s="816"/>
      <c r="L97" s="326"/>
      <c r="M97" s="326">
        <f>M81+SUM(J46:J55)+SUM(J34:J43)+M91</f>
        <v>0.702620364483307</v>
      </c>
      <c r="N97" s="816"/>
      <c r="O97" s="326"/>
      <c r="P97" s="326">
        <f>P81+SUM(M46:M55)+SUM(M34:M43)+P91</f>
        <v>0.702620364483307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5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0.70262036448330711</v>
      </c>
      <c r="I99" s="360"/>
      <c r="J99" s="866">
        <f>SUM(J95:J98)</f>
        <v>0.7550059870983411</v>
      </c>
      <c r="K99" s="818"/>
      <c r="L99" s="360"/>
      <c r="M99" s="360">
        <f>SUM(M95:M98)</f>
        <v>1.4216224203123942</v>
      </c>
      <c r="N99" s="818"/>
      <c r="O99" s="360"/>
      <c r="P99" s="360">
        <f>SUM(P95:P98)</f>
        <v>2.1078610934499209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2016-12-20T13:11:53Z</dcterms:modified>
</cp:coreProperties>
</file>