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#1'!$A$3:$V$26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O38" i="10" l="1"/>
  <c r="S13" i="10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H89" i="1" s="1"/>
  <c r="G88" i="1"/>
  <c r="G86" i="1"/>
  <c r="G85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D18" i="27"/>
  <c r="D20" i="27" s="1"/>
  <c r="S14" i="27" s="1"/>
  <c r="U45" i="26"/>
  <c r="I7" i="26"/>
  <c r="I50" i="26" s="1"/>
  <c r="T15" i="26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S17" i="23" l="1"/>
  <c r="S17" i="26"/>
  <c r="S17" i="27"/>
  <c r="D41" i="27" s="1"/>
  <c r="D43" i="27" s="1"/>
  <c r="K45" i="6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8" l="1"/>
  <c r="H43" i="1" s="1"/>
  <c r="J43" i="1" s="1"/>
  <c r="I60" i="22"/>
  <c r="H37" i="1" s="1"/>
  <c r="M37" i="1" s="1"/>
  <c r="I60" i="25"/>
  <c r="H40" i="1" s="1"/>
  <c r="P40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40" i="1" l="1"/>
  <c r="M43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O24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I91" i="6"/>
  <c r="I93" i="6"/>
  <c r="I95" i="6"/>
  <c r="I97" i="6"/>
  <c r="M20" i="6"/>
  <c r="M73" i="6" s="1"/>
  <c r="O20" i="6"/>
  <c r="O147" i="6" s="1"/>
  <c r="I83" i="6"/>
  <c r="I86" i="6"/>
  <c r="J92" i="6"/>
  <c r="H60" i="1"/>
  <c r="H61" i="1"/>
  <c r="H62" i="1"/>
  <c r="H63" i="1"/>
  <c r="H64" i="1"/>
  <c r="E31" i="5"/>
  <c r="F31" i="5" s="1"/>
  <c r="L77" i="6" l="1"/>
  <c r="H47" i="6"/>
  <c r="H71" i="6" s="1"/>
  <c r="H84" i="6"/>
  <c r="L147" i="6"/>
  <c r="J94" i="6"/>
  <c r="J82" i="6"/>
  <c r="J86" i="6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R153" i="6"/>
  <c r="P91" i="6"/>
  <c r="P87" i="6"/>
  <c r="P96" i="6"/>
  <c r="R47" i="6"/>
  <c r="R71" i="6" s="1"/>
  <c r="R146" i="6"/>
  <c r="R45" i="6"/>
  <c r="R148" i="6"/>
  <c r="R35" i="6"/>
  <c r="R76" i="6"/>
  <c r="R145" i="6" s="1"/>
  <c r="R51" i="6"/>
  <c r="R69" i="6"/>
  <c r="R77" i="6"/>
  <c r="R44" i="6"/>
  <c r="R72" i="6"/>
  <c r="N20" i="6"/>
  <c r="H83" i="6"/>
  <c r="L92" i="6" l="1"/>
  <c r="L94" i="6"/>
  <c r="O101" i="6"/>
  <c r="M101" i="6"/>
  <c r="M84" i="6"/>
  <c r="O93" i="6"/>
  <c r="O87" i="6"/>
  <c r="O91" i="6"/>
  <c r="L93" i="6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 l="1"/>
  <c r="F61" i="6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<sst xmlns="http://schemas.openxmlformats.org/spreadsheetml/2006/main" count="3073" uniqueCount="711">
  <si>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</si>
  <si>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</si>
  <si>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</si>
  <si>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</si>
  <si>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</si>
  <si>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</si>
  <si>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</si>
  <si>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</si>
  <si>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</si>
  <si>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</si>
  <si>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</si>
  <si>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</si>
  <si>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</si>
  <si>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</si>
  <si>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</si>
  <si>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</si>
  <si>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</si>
  <si>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</si>
  <si>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</si>
  <si>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</si>
  <si>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</si>
  <si>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</si>
  <si>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</si>
  <si>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</si>
  <si>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</si>
  <si>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</si>
  <si>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</si>
  <si>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</si>
  <si>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</si>
  <si>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</si>
  <si>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</si>
  <si>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</si>
  <si>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</si>
  <si>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</si>
  <si>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</si>
  <si>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</si>
  <si>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</si>
  <si>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</si>
  <si>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</si>
  <si>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</si>
  <si>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</si>
  <si>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</si>
  <si>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</si>
  <si>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</si>
  <si>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</si>
  <si>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</si>
  <si>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</si>
  <si>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</si>
  <si>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</si>
  <si>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</si>
  <si>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</si>
  <si>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</si>
  <si>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</si>
  <si>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</si>
  <si>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</si>
  <si>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</si>
  <si>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</si>
  <si>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</si>
  <si>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</si>
  <si>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</si>
  <si>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</si>
  <si>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</si>
  <si>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</si>
  <si>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</si>
  <si>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</si>
  <si>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</si>
  <si>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</si>
  <si>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</si>
  <si>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</si>
  <si>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</si>
  <si>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</si>
  <si>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</si>
  <si>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</si>
  <si>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</si>
  <si>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</si>
  <si>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</si>
  <si>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</si>
  <si>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</si>
  <si>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</si>
  <si>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</si>
  <si>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</si>
  <si>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</si>
  <si>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</si>
  <si>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</si>
  <si>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</si>
  <si>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</si>
  <si>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</si>
  <si>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</si>
  <si>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</si>
  <si>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</si>
  <si>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</si>
  <si>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</si>
  <si>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</si>
  <si>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</si>
  <si>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</si>
  <si>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</si>
  <si>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</si>
  <si>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</si>
  <si>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</si>
  <si>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</si>
  <si>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</si>
  <si>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</si>
  <si>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</si>
  <si>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</si>
  <si>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</si>
  <si>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</si>
  <si>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</si>
  <si>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</si>
  <si>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</si>
  <si>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</si>
  <si>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</si>
  <si>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</si>
  <si>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</si>
  <si>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</si>
  <si>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</si>
  <si>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</si>
  <si>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</si>
  <si>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</si>
  <si>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</si>
  <si>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</si>
  <si>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</si>
  <si>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</si>
  <si>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</si>
  <si>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</si>
  <si>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</si>
  <si>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</si>
  <si>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</si>
  <si>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</si>
  <si>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</si>
  <si>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</si>
  <si>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</si>
  <si>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</si>
  <si>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</si>
  <si>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</si>
  <si>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</si>
  <si>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</si>
  <si>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</si>
  <si>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</si>
  <si>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</si>
  <si>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</si>
  <si>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</si>
  <si>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</si>
  <si>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</si>
  <si>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</si>
  <si>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</si>
  <si>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</si>
  <si>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</si>
  <si>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</si>
  <si>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</si>
  <si>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</si>
  <si>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</si>
  <si>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</si>
  <si>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</si>
  <si>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</si>
  <si>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</si>
  <si>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</si>
  <si>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</si>
  <si>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</si>
  <si>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</si>
  <si>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</si>
  <si>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</si>
  <si>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</si>
  <si>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</si>
  <si>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</si>
  <si>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</si>
  <si>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</si>
  <si>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</si>
  <si>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</si>
  <si>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</si>
  <si>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</si>
  <si>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</si>
  <si>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</si>
  <si>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</si>
  <si>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</si>
  <si>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</si>
  <si>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</si>
  <si>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</si>
  <si>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</si>
  <si>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</si>
  <si>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</si>
  <si>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</si>
  <si>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</si>
  <si>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</si>
  <si>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</si>
  <si>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</si>
  <si>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</si>
  <si>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</si>
  <si>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</si>
  <si>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</si>
  <si>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</si>
  <si>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</si>
  <si>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</si>
  <si>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</si>
  <si>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</si>
  <si>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</si>
  <si>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</si>
  <si>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</si>
  <si>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</si>
  <si>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</si>
  <si>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</si>
  <si>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</si>
  <si>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</si>
  <si>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</si>
  <si>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</si>
  <si>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</si>
  <si>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</si>
  <si>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</si>
  <si>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</si>
  <si>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</si>
  <si>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</si>
  <si>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</si>
  <si>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</si>
  <si>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</si>
  <si>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</si>
  <si>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</si>
  <si>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</si>
  <si>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</si>
  <si>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</si>
  <si>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</si>
  <si>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</si>
  <si>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</si>
  <si>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</si>
  <si>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</si>
  <si>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</si>
  <si>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</si>
  <si>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</si>
  <si>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</si>
  <si>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</si>
  <si>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</si>
  <si>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</si>
  <si>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</si>
  <si>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</si>
  <si>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</si>
  <si>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</si>
  <si>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</si>
  <si>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</si>
  <si>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</si>
  <si>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</si>
  <si>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</si>
  <si>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</si>
  <si>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</si>
  <si>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</si>
  <si>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</si>
  <si>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</si>
  <si>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</si>
  <si>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</si>
  <si>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</si>
  <si>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</si>
  <si>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</si>
  <si>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</si>
  <si>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</si>
  <si>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</si>
  <si>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</si>
  <si>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</si>
  <si>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</si>
  <si>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</si>
  <si>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</si>
  <si>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</si>
  <si>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</si>
  <si>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</si>
  <si>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</si>
  <si>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</si>
  <si>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</si>
  <si>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</si>
  <si>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</si>
  <si>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</si>
  <si>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</si>
  <si>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</si>
  <si>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</si>
  <si>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</si>
  <si>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</si>
  <si>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</si>
  <si>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</si>
  <si>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</si>
  <si>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</si>
  <si>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</si>
  <si>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</si>
  <si>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</si>
  <si>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</si>
  <si>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</si>
  <si>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</si>
  <si>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</si>
  <si>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</si>
  <si>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</si>
  <si>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</si>
  <si>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</si>
  <si>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</si>
  <si>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</si>
  <si>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</si>
  <si>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</si>
  <si>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</si>
  <si>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</si>
  <si>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</si>
  <si>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</si>
  <si>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</si>
  <si>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</si>
  <si>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</si>
  <si>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</si>
  <si>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</si>
  <si>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</si>
  <si>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</si>
  <si>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</si>
  <si>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</si>
  <si>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</si>
  <si>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</si>
  <si>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</si>
  <si>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</si>
  <si>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</si>
  <si>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</si>
  <si>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</si>
  <si>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</si>
  <si>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</si>
  <si>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</si>
  <si>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</si>
  <si>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</si>
  <si>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</si>
  <si>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</si>
  <si>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</si>
  <si>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</si>
  <si>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</si>
  <si>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</si>
  <si>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</si>
  <si>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</si>
  <si>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</si>
  <si>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</si>
  <si>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</si>
  <si>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</si>
  <si>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</si>
  <si>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</si>
  <si>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</si>
  <si>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</si>
  <si>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</si>
  <si>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</si>
  <si>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</si>
  <si>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</si>
  <si>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</si>
  <si>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</si>
  <si>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</si>
  <si>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</si>
  <si>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</si>
  <si>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</si>
  <si>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</si>
  <si>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</si>
  <si>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</si>
  <si>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</si>
  <si>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</si>
  <si>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</si>
  <si>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</si>
  <si>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</si>
  <si>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</si>
  <si>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</si>
  <si>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</si>
  <si>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</si>
  <si>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</si>
  <si>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</si>
  <si>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</si>
  <si>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</si>
  <si>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</si>
  <si>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</si>
  <si>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</si>
  <si>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</si>
  <si>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</si>
  <si>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</si>
  <si>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</si>
  <si>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</si>
  <si>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</si>
  <si>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</si>
  <si>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</si>
  <si>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</si>
  <si>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</si>
  <si>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</si>
  <si>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</si>
  <si>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</si>
  <si>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</si>
  <si>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</si>
  <si>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</si>
  <si>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</si>
  <si>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</si>
  <si>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</si>
  <si>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</si>
  <si>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</si>
  <si>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</si>
  <si>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</si>
  <si>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</si>
  <si>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</si>
  <si>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</si>
  <si>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</si>
  <si>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</si>
  <si>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</si>
  <si>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</si>
  <si>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</si>
  <si>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</si>
  <si>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</si>
  <si>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</si>
  <si>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</si>
  <si>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</si>
  <si>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</si>
  <si>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</si>
  <si>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</si>
  <si>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</si>
  <si>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</si>
  <si>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</si>
  <si>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</si>
  <si>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</si>
  <si>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</si>
  <si>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</si>
  <si>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</si>
  <si>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</si>
  <si>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</si>
  <si>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</si>
  <si>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</si>
  <si>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</si>
  <si>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</si>
  <si>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</si>
  <si>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</si>
  <si>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</si>
  <si>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</si>
  <si>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</si>
  <si>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</si>
  <si>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</si>
  <si>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</si>
  <si>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</si>
  <si>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</si>
  <si>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</si>
  <si>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</si>
  <si>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</si>
  <si>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</si>
  <si>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</si>
  <si>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</si>
  <si>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</si>
  <si>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</si>
  <si>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</si>
  <si>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</si>
  <si>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</si>
  <si>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</si>
  <si>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</si>
  <si>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</si>
  <si>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</si>
  <si>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</si>
  <si>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</si>
  <si>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</si>
  <si>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</si>
  <si>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</si>
  <si>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</si>
  <si>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</si>
  <si>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</si>
  <si>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</si>
  <si>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</si>
  <si>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</si>
  <si>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</si>
  <si>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</si>
  <si>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</si>
  <si>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</si>
  <si>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</si>
  <si>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</si>
  <si>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</si>
  <si>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</si>
  <si>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</si>
  <si>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</si>
  <si>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</si>
  <si>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</si>
  <si>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</si>
  <si>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</si>
  <si>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</si>
  <si>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</si>
  <si>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</si>
  <si>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</si>
  <si>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</si>
  <si>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</si>
  <si>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</si>
  <si>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</si>
  <si>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</si>
  <si>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</si>
  <si>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</si>
  <si>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</si>
  <si>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</si>
  <si>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</si>
  <si>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</si>
  <si>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</si>
  <si>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</si>
  <si>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</si>
  <si>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</si>
  <si>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</si>
  <si>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</si>
  <si>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</si>
  <si>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</si>
  <si>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</si>
  <si>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</si>
  <si>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</si>
  <si>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</si>
  <si>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</si>
  <si>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</si>
  <si>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</si>
  <si>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</si>
  <si>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</si>
  <si>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</si>
  <si>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</si>
  <si>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</si>
  <si>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</si>
  <si>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</si>
  <si>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</si>
  <si>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</si>
  <si>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</si>
  <si>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</si>
  <si>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</si>
  <si>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</si>
  <si>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</si>
  <si>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</si>
  <si>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</si>
  <si>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</si>
  <si>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</si>
  <si>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</si>
  <si>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</si>
  <si>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</si>
  <si>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</si>
  <si>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</si>
  <si>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</si>
  <si>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</si>
  <si>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</si>
  <si>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</si>
  <si>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</si>
  <si>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</si>
  <si>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</si>
  <si>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</si>
  <si>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</si>
  <si>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</si>
  <si>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</si>
  <si>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</si>
  <si>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</si>
  <si>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</si>
  <si>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</si>
  <si>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</si>
  <si>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</si>
  <si>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</si>
  <si>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</si>
  <si>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</si>
  <si>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</si>
  <si>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</si>
  <si>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</si>
  <si>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</si>
  <si>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</si>
  <si>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</si>
  <si>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</si>
  <si>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</si>
  <si>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</si>
  <si>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</si>
  <si>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</si>
  <si>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</si>
  <si>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</si>
  <si>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</si>
  <si>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</si>
  <si>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</si>
  <si>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</si>
  <si>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</si>
  <si>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</si>
  <si>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</si>
  <si>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</si>
  <si>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</si>
  <si>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</si>
  <si>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</si>
  <si>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</si>
  <si>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</si>
  <si>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</si>
  <si>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</si>
  <si>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</si>
  <si>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</si>
  <si>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</si>
  <si>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</si>
  <si>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</si>
  <si>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</si>
  <si>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</si>
  <si>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</si>
  <si>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</si>
  <si>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</si>
  <si>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</si>
  <si>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</si>
  <si>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</si>
  <si>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</si>
  <si>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</si>
  <si>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</si>
  <si>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</si>
  <si>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</si>
  <si>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</si>
  <si>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</si>
  <si>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</si>
  <si>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</si>
  <si>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</si>
  <si>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</si>
  <si>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</si>
  <si>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</si>
  <si>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</si>
  <si>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</si>
  <si>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</si>
  <si>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</si>
  <si>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</si>
  <si>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</si>
  <si>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</si>
  <si>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</si>
  <si>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</si>
  <si>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</si>
  <si>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</si>
  <si>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</si>
  <si>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</si>
  <si>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</si>
  <si>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</si>
  <si>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</si>
  <si>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</si>
  <si>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</si>
  <si>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</si>
  <si>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</si>
  <si>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</si>
  <si>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</si>
  <si>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</si>
  <si>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</si>
  <si>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</si>
  <si>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</si>
  <si>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</si>
  <si>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</si>
  <si>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</si>
  <si>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</si>
  <si>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</si>
  <si>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</si>
  <si>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</si>
  <si>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</si>
  <si>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</si>
  <si>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</si>
  <si>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</si>
  <si>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</si>
  <si>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</si>
  <si>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</si>
  <si>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</si>
  <si>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</si>
  <si>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</si>
  <si>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</si>
  <si>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</si>
  <si>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</si>
  <si>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</si>
  <si>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</si>
  <si>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</si>
  <si>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</si>
  <si>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</si>
  <si>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</si>
  <si>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</si>
  <si>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</si>
  <si>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</si>
  <si>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</si>
  <si>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</si>
  <si>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</si>
  <si>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</si>
  <si>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</si>
  <si>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</si>
  <si>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</si>
  <si>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</si>
  <si>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</si>
  <si>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</si>
  <si>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</si>
  <si>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</si>
  <si>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</si>
  <si>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</si>
  <si>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</si>
  <si>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</si>
  <si>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</si>
  <si>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</si>
  <si>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</si>
  <si>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</si>
  <si>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</si>
  <si>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</si>
  <si>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</si>
  <si>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</si>
  <si>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</si>
  <si>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</si>
  <si>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</si>
  <si>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</si>
  <si>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</si>
  <si>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</si>
  <si>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</si>
  <si>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</si>
  <si>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</si>
  <si>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</si>
  <si>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</si>
  <si>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</si>
  <si>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</si>
  <si>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</si>
  <si>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</si>
  <si>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</si>
  <si>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</si>
  <si>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</si>
  <si>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</si>
  <si>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</si>
  <si>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</si>
  <si>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</si>
  <si>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</si>
  <si>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</si>
  <si>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</si>
  <si>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</si>
  <si>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</si>
  <si>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</si>
  <si>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</si>
  <si>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</si>
  <si>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</si>
  <si>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</si>
  <si>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</si>
  <si>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</si>
  <si>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</si>
  <si>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</si>
  <si>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</si>
  <si>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</si>
  <si>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</si>
  <si>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IF6275B25</t>
  </si>
  <si>
    <t>IF6275B25   L1</t>
  </si>
  <si>
    <t>7/21/16 - CHG'D FACING TO .020 &amp; SCRAP TO 0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</si>
</sst>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8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176" fontId="36" fillId="5" borderId="15" xfId="0" applyNumberFormat="1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P17" sqref="P17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1" t="s">
        <v>670</v>
      </c>
      <c r="B1" s="363"/>
      <c r="C1" s="872">
        <f>Assembly!D34</f>
        <v>0</v>
      </c>
    </row>
    <row r="2" spans="1:29" x14ac:dyDescent="0.2">
      <c r="A2" s="871" t="s">
        <v>0</v>
      </c>
      <c r="B2" s="363"/>
      <c r="C2" s="873">
        <v>0</v>
      </c>
    </row>
    <row r="3" spans="1:29" x14ac:dyDescent="0.2">
      <c r="A3" s="869" t="s">
        <v>669</v>
      </c>
      <c r="B3" s="150"/>
      <c r="C3" s="868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13" t="s">
        <v>709</v>
      </c>
      <c r="D5" s="1014"/>
      <c r="E5" s="1015"/>
      <c r="F5" s="1015"/>
      <c r="G5" s="101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IF6275B25   L1</v>
      </c>
      <c r="Q5" s="348"/>
      <c r="R5" s="226"/>
      <c r="S5" s="226"/>
      <c r="T5" s="226"/>
      <c r="U5" s="349" t="s">
        <v>16</v>
      </c>
      <c r="V5" s="919">
        <f ca="1" xml:space="preserve"> TODAY()</f>
        <v>42572</v>
      </c>
      <c r="W5" s="158"/>
      <c r="X5" s="158"/>
      <c r="Y5" s="158"/>
    </row>
    <row r="6" spans="1:29" ht="18.75" thickBot="1" x14ac:dyDescent="0.3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2" t="s">
        <v>321</v>
      </c>
      <c r="M6" s="1023"/>
      <c r="N6" s="1023"/>
      <c r="O6" s="1023"/>
      <c r="P6" s="1023"/>
      <c r="Q6" s="1023"/>
      <c r="R6" s="1023"/>
      <c r="S6" s="1023"/>
      <c r="T6" s="1023"/>
      <c r="U6" s="1023"/>
      <c r="V6" s="1024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25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012" t="s">
        <v>710</v>
      </c>
      <c r="O8" s="1012"/>
      <c r="P8" s="1012"/>
      <c r="Q8" s="1012"/>
      <c r="R8" s="1012"/>
      <c r="S8" s="1012"/>
      <c r="T8" s="1012"/>
      <c r="U8" s="158"/>
      <c r="V8" s="198"/>
      <c r="W8" s="158"/>
      <c r="X8" s="158"/>
      <c r="Y8" s="158"/>
    </row>
    <row r="9" spans="1:29" ht="13.5" thickBot="1" x14ac:dyDescent="0.25">
      <c r="A9" s="1025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25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25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7" t="s">
        <v>314</v>
      </c>
      <c r="N11" s="1018"/>
      <c r="O11" s="1018"/>
      <c r="P11" s="1018"/>
      <c r="Q11" s="101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25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25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2.7949999999999999</v>
      </c>
      <c r="P13" s="158"/>
      <c r="Q13" s="974" t="s">
        <v>312</v>
      </c>
      <c r="R13" s="984"/>
      <c r="S13" s="1000">
        <f>+C20</f>
        <v>1.1875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25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25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83" t="s">
        <v>309</v>
      </c>
      <c r="M15" s="975"/>
      <c r="N15" s="252"/>
      <c r="O15" s="789">
        <v>8.5000000000000006E-2</v>
      </c>
      <c r="P15" s="158"/>
      <c r="Q15" s="974" t="s">
        <v>308</v>
      </c>
      <c r="R15" s="984"/>
      <c r="S15" s="788">
        <v>3.0745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25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935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25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240.00000000000003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20" t="s">
        <v>304</v>
      </c>
      <c r="R17" s="1021"/>
      <c r="S17" s="255">
        <f>+D23</f>
        <v>53.988186051685119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25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2.9</v>
      </c>
      <c r="P18" s="158"/>
      <c r="Q18" s="974" t="s">
        <v>302</v>
      </c>
      <c r="R18" s="975"/>
      <c r="S18" s="984"/>
      <c r="T18" s="254">
        <f>144-S15</f>
        <v>140.9255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25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4">
        <v>3</v>
      </c>
      <c r="B20" s="157" t="s">
        <v>298</v>
      </c>
      <c r="C20" s="277">
        <v>1.1875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5.0354166666666665E-2</v>
      </c>
      <c r="J20" s="318"/>
      <c r="K20" s="158"/>
      <c r="L20" s="915" t="s">
        <v>300</v>
      </c>
      <c r="M20" s="909"/>
      <c r="N20" s="913"/>
      <c r="O20" s="789">
        <v>0</v>
      </c>
      <c r="P20" s="158"/>
      <c r="Q20" s="974" t="s">
        <v>299</v>
      </c>
      <c r="R20" s="984"/>
      <c r="S20" s="252">
        <f>IF(ISERROR(T18/O22),"",T18/O22)</f>
        <v>48.594999999999999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4.499015504307093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2.9</v>
      </c>
      <c r="P22" s="158"/>
      <c r="Q22" s="974" t="s">
        <v>296</v>
      </c>
      <c r="R22" s="975"/>
      <c r="S22" s="975"/>
      <c r="T22" s="203">
        <f>IF(S20="",,S20 - 1)</f>
        <v>47.594999999999999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53.988186051685119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34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1.1343247410796327</v>
      </c>
      <c r="P24" s="243" t="s">
        <v>22</v>
      </c>
      <c r="Q24" s="1011" t="s">
        <v>692</v>
      </c>
      <c r="R24" s="1011"/>
      <c r="S24" s="1011"/>
      <c r="T24" s="1011"/>
      <c r="U24" s="1011"/>
      <c r="V24" s="198"/>
      <c r="W24" s="158"/>
      <c r="X24" s="158"/>
      <c r="Y24" s="158"/>
    </row>
    <row r="25" spans="1:29" s="237" customFormat="1" ht="13.5" thickBot="1" x14ac:dyDescent="0.25">
      <c r="A25" s="1034"/>
      <c r="B25" s="1032" t="s">
        <v>22</v>
      </c>
      <c r="C25" s="1032"/>
      <c r="D25" s="103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34"/>
      <c r="B26" s="1032"/>
      <c r="C26" s="1032"/>
      <c r="D26" s="1033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6"/>
      <c r="H27" s="1027"/>
      <c r="I27" s="1028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34">
        <v>8</v>
      </c>
      <c r="B28" s="1036" t="s">
        <v>676</v>
      </c>
      <c r="C28" s="1003" t="s">
        <v>323</v>
      </c>
      <c r="D28" s="1039"/>
      <c r="E28" s="157"/>
      <c r="F28" s="307"/>
      <c r="G28" s="1029"/>
      <c r="H28" s="1030"/>
      <c r="I28" s="1031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13.5</v>
      </c>
      <c r="U28" s="157" t="s">
        <v>698</v>
      </c>
      <c r="V28" s="198"/>
      <c r="W28" s="158"/>
      <c r="X28" s="158"/>
      <c r="Y28" s="158"/>
    </row>
    <row r="29" spans="1:29" ht="15.75" customHeight="1" x14ac:dyDescent="0.2">
      <c r="A29" s="1034"/>
      <c r="B29" s="1036"/>
      <c r="C29" s="1004"/>
      <c r="D29" s="1039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266.66666666666669</v>
      </c>
      <c r="U29" s="318"/>
      <c r="V29" s="344"/>
      <c r="W29" s="318"/>
      <c r="X29" s="318"/>
      <c r="Y29" s="223"/>
    </row>
    <row r="30" spans="1:29" ht="15.75" customHeight="1" thickBot="1" x14ac:dyDescent="0.25">
      <c r="A30" s="1034"/>
      <c r="B30" s="1036"/>
      <c r="C30" s="1004"/>
      <c r="D30" s="1039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708</v>
      </c>
      <c r="N30" s="982"/>
      <c r="O30" s="920">
        <v>0.42599999999999999</v>
      </c>
      <c r="P30" s="158"/>
      <c r="Q30" s="931" t="s">
        <v>287</v>
      </c>
      <c r="R30" s="932"/>
      <c r="S30" s="933"/>
      <c r="T30" s="929">
        <f>IF(ISERROR(T29*0.9),"",T29*0.9)</f>
        <v>240.00000000000003</v>
      </c>
      <c r="U30" s="930" t="s">
        <v>707</v>
      </c>
      <c r="V30" s="198"/>
      <c r="W30" s="158"/>
      <c r="X30" s="318"/>
      <c r="Y30" s="223"/>
    </row>
    <row r="31" spans="1:29" ht="15.75" customHeight="1" thickBot="1" x14ac:dyDescent="0.25">
      <c r="A31" s="1034"/>
      <c r="B31" s="1036"/>
      <c r="C31" s="1004"/>
      <c r="D31" s="103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34"/>
      <c r="B32" s="1036"/>
      <c r="C32" s="1004"/>
      <c r="D32" s="1039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0.70832474107963272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34"/>
      <c r="B33" s="1036"/>
      <c r="C33" s="1004"/>
      <c r="D33" s="1039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34"/>
      <c r="B34" s="1036"/>
      <c r="C34" s="1004"/>
      <c r="D34" s="1039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34"/>
      <c r="B35" s="1036"/>
      <c r="C35" s="1004"/>
      <c r="D35" s="1039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 x14ac:dyDescent="0.25">
      <c r="A36" s="1035"/>
      <c r="B36" s="1037"/>
      <c r="C36" s="1038"/>
      <c r="D36" s="1040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 x14ac:dyDescent="0.25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 x14ac:dyDescent="0.25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285.57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3.0745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48.594999999999999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47.594999999999999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19.170185943901672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252.12732429877087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287.55278915852506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1.1343247410796327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2.3820819562672289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192.44721084147494</v>
      </c>
      <c r="V50" s="198"/>
      <c r="W50" s="158"/>
      <c r="X50" s="158"/>
      <c r="Y50" s="158"/>
    </row>
    <row r="51" spans="1:25" s="6" customFormat="1" ht="14.25" thickTop="1" thickBot="1" x14ac:dyDescent="0.25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2309.3665300976991</v>
      </c>
      <c r="V51" s="198"/>
      <c r="W51" s="158"/>
      <c r="X51" s="158"/>
      <c r="Y51" s="158"/>
    </row>
    <row r="52" spans="1:25" ht="13.5" thickBot="1" x14ac:dyDescent="0.25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288.67081626221238</v>
      </c>
      <c r="V52" s="198"/>
      <c r="W52" s="158"/>
      <c r="X52" s="158"/>
      <c r="Y52" s="158"/>
    </row>
    <row r="53" spans="1:25" ht="13.5" customHeight="1" thickBot="1" x14ac:dyDescent="0.25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1.9453669309515702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6" t="s">
        <v>248</v>
      </c>
      <c r="M54" s="1047"/>
      <c r="N54" s="1047"/>
      <c r="O54" s="1048"/>
      <c r="P54" s="1051">
        <f>U52</f>
        <v>288.67081626221238</v>
      </c>
      <c r="Q54" s="1052"/>
      <c r="R54" s="1050" t="s">
        <v>702</v>
      </c>
      <c r="S54" s="323" t="s">
        <v>247</v>
      </c>
      <c r="T54" s="324"/>
      <c r="U54" s="324"/>
      <c r="V54" s="347">
        <f>O24</f>
        <v>1.1343247410796327</v>
      </c>
      <c r="W54" s="158"/>
      <c r="X54" s="218"/>
      <c r="Y54" s="158"/>
    </row>
    <row r="55" spans="1:25" ht="13.5" thickBot="1" x14ac:dyDescent="0.25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50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5.0354166666666665E-2</v>
      </c>
      <c r="L56" s="1046" t="s">
        <v>244</v>
      </c>
      <c r="M56" s="1047"/>
      <c r="N56" s="1047"/>
      <c r="O56" s="1048"/>
      <c r="P56" s="1049">
        <f>T30</f>
        <v>240.00000000000003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3" t="s">
        <v>349</v>
      </c>
      <c r="M59" s="1045"/>
      <c r="N59"/>
      <c r="O59" s="1043" t="s">
        <v>351</v>
      </c>
      <c r="P59" s="1045"/>
      <c r="Q59"/>
      <c r="R59" s="1043" t="s">
        <v>328</v>
      </c>
      <c r="S59" s="1044"/>
      <c r="T59" s="1044"/>
      <c r="U59" s="1045"/>
    </row>
    <row r="60" spans="1:25" ht="12.75" customHeight="1" x14ac:dyDescent="0.2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0.79402731875574284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0.43671502531565859</v>
      </c>
      <c r="E62" s="146"/>
      <c r="F62" s="304">
        <v>68</v>
      </c>
      <c r="G62" s="180" t="s">
        <v>231</v>
      </c>
      <c r="H62" s="182"/>
      <c r="I62" s="181">
        <f>SUM(I53:I61)</f>
        <v>2.0144169576127529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 x14ac:dyDescent="0.2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2.3019895692692791E-2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1.9453669309515702</v>
      </c>
      <c r="E64" s="146"/>
      <c r="F64" s="165">
        <v>70</v>
      </c>
      <c r="G64" s="167" t="s">
        <v>352</v>
      </c>
      <c r="H64" s="166"/>
      <c r="I64" s="162">
        <f>+I63+I62</f>
        <v>2.0374368533054454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 x14ac:dyDescent="0.2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 x14ac:dyDescent="0.25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 x14ac:dyDescent="0.2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 x14ac:dyDescent="0.2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 x14ac:dyDescent="0.25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 x14ac:dyDescent="0.2">
      <c r="E73" s="158"/>
      <c r="L73" s="1041" t="s">
        <v>335</v>
      </c>
      <c r="M73" s="1042"/>
      <c r="N73" s="150"/>
      <c r="O73" s="1041" t="s">
        <v>334</v>
      </c>
      <c r="P73" s="1042"/>
      <c r="R73" s="1043" t="s">
        <v>333</v>
      </c>
      <c r="S73" s="1044"/>
      <c r="T73" s="1045"/>
      <c r="V73" s="158"/>
      <c r="W73" s="158"/>
      <c r="X73" s="158"/>
      <c r="Y73" s="158"/>
    </row>
    <row r="74" spans="1:25" ht="25.5" x14ac:dyDescent="0.2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 x14ac:dyDescent="0.3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 x14ac:dyDescent="0.3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 x14ac:dyDescent="0.2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 x14ac:dyDescent="0.2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 x14ac:dyDescent="0.2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3" t="s">
        <v>284</v>
      </c>
      <c r="M88" s="894">
        <v>0.02</v>
      </c>
      <c r="N88" s="150"/>
      <c r="O88" s="150"/>
      <c r="P88" s="150"/>
    </row>
    <row r="89" spans="12:23" x14ac:dyDescent="0.2">
      <c r="L89" s="893" t="s">
        <v>324</v>
      </c>
      <c r="M89" s="895">
        <v>0.01</v>
      </c>
      <c r="N89" s="150"/>
      <c r="O89" s="150"/>
      <c r="P89" s="150"/>
    </row>
    <row r="90" spans="12:23" x14ac:dyDescent="0.2">
      <c r="L90" s="893" t="s">
        <v>323</v>
      </c>
      <c r="M90" s="895">
        <v>0.01</v>
      </c>
      <c r="N90" s="150"/>
      <c r="O90" s="150"/>
      <c r="P90" s="150"/>
    </row>
    <row r="91" spans="12:23" x14ac:dyDescent="0.2">
      <c r="L91" s="893" t="s">
        <v>657</v>
      </c>
      <c r="M91" s="895">
        <v>0.01</v>
      </c>
      <c r="N91" s="150"/>
      <c r="O91" s="150"/>
      <c r="P91" s="150"/>
    </row>
    <row r="92" spans="12:23" ht="13.5" thickBot="1" x14ac:dyDescent="0.25">
      <c r="L92" s="896" t="s">
        <v>658</v>
      </c>
      <c r="M92" s="897">
        <v>0.01</v>
      </c>
      <c r="N92" s="150"/>
      <c r="O92" s="150"/>
      <c r="P92" s="150"/>
    </row>
  </sheetData>
  <mergeCells count="69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N8:T8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76" fitToHeight="2" orientation="landscape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443"/>
      <c r="G8" s="200" t="s">
        <v>311</v>
      </c>
      <c r="H8" s="176"/>
      <c r="I8" s="445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6"/>
      <c r="D2" s="1057"/>
      <c r="E2" s="1058"/>
      <c r="F2" s="1058"/>
      <c r="G2" s="1059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2" t="s">
        <v>321</v>
      </c>
      <c r="M3" s="1023"/>
      <c r="N3" s="1023"/>
      <c r="O3" s="1023"/>
      <c r="P3" s="1023"/>
      <c r="Q3" s="1023"/>
      <c r="R3" s="1023"/>
      <c r="S3" s="1023"/>
      <c r="T3" s="1023"/>
      <c r="U3" s="1023"/>
      <c r="V3" s="102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25">
        <v>1</v>
      </c>
      <c r="B5" s="1001" t="s">
        <v>317</v>
      </c>
      <c r="C5" s="1003"/>
      <c r="D5" s="1060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25"/>
      <c r="B6" s="1002"/>
      <c r="C6" s="1004"/>
      <c r="D6" s="1060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25"/>
      <c r="B7" s="1002"/>
      <c r="C7" s="1004"/>
      <c r="D7" s="1060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25"/>
      <c r="B8" s="1002"/>
      <c r="C8" s="1004"/>
      <c r="D8" s="1060"/>
      <c r="E8" s="204"/>
      <c r="F8" s="710"/>
      <c r="G8" s="200" t="s">
        <v>311</v>
      </c>
      <c r="H8" s="176"/>
      <c r="I8" s="712"/>
      <c r="J8" s="318"/>
      <c r="K8" s="158"/>
      <c r="L8" s="199"/>
      <c r="M8" s="1017" t="s">
        <v>314</v>
      </c>
      <c r="N8" s="1018"/>
      <c r="O8" s="1018"/>
      <c r="P8" s="1018"/>
      <c r="Q8" s="101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25"/>
      <c r="B9" s="1002"/>
      <c r="C9" s="1004"/>
      <c r="D9" s="1060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25"/>
      <c r="B10" s="1002"/>
      <c r="C10" s="1004"/>
      <c r="D10" s="1060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 x14ac:dyDescent="0.25">
      <c r="A11" s="1025"/>
      <c r="B11" s="1002"/>
      <c r="C11" s="1004"/>
      <c r="D11" s="1060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25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25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25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20" t="s">
        <v>304</v>
      </c>
      <c r="R14" s="102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25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25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34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34"/>
      <c r="B22" s="1061" t="s">
        <v>22</v>
      </c>
      <c r="C22" s="1061"/>
      <c r="D22" s="1062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34"/>
      <c r="B23" s="1061"/>
      <c r="C23" s="1061"/>
      <c r="D23" s="1062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35"/>
      <c r="B24" s="1063"/>
      <c r="C24" s="1063"/>
      <c r="D24" s="1064"/>
      <c r="E24" s="157"/>
      <c r="F24" s="307">
        <v>43</v>
      </c>
      <c r="G24" s="1065" t="s">
        <v>507</v>
      </c>
      <c r="H24" s="1066"/>
      <c r="I24" s="1067"/>
      <c r="J24" s="158"/>
      <c r="K24" s="158"/>
      <c r="L24" s="1053" t="s">
        <v>289</v>
      </c>
      <c r="M24" s="1054"/>
      <c r="N24" s="1054"/>
      <c r="O24" s="1054"/>
      <c r="P24" s="1055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8"/>
      <c r="H25" s="1069"/>
      <c r="I25" s="1070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 x14ac:dyDescent="0.2">
      <c r="A26" s="1034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34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34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34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34"/>
      <c r="B30" s="1002"/>
      <c r="C30" s="1004"/>
      <c r="D30" s="1007"/>
      <c r="E30" s="157"/>
      <c r="F30" s="307">
        <v>47</v>
      </c>
      <c r="G30" s="1073" t="s">
        <v>508</v>
      </c>
      <c r="H30" s="1074"/>
      <c r="I30" s="1075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35"/>
      <c r="B31" s="1071"/>
      <c r="C31" s="1038"/>
      <c r="D31" s="1072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6" t="s">
        <v>248</v>
      </c>
      <c r="M50" s="1047"/>
      <c r="N50" s="1047"/>
      <c r="O50" s="1048"/>
      <c r="P50" s="1049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6" t="s">
        <v>244</v>
      </c>
      <c r="M52" s="1047"/>
      <c r="N52" s="1047"/>
      <c r="O52" s="1048"/>
      <c r="P52" s="1049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3" t="s">
        <v>349</v>
      </c>
      <c r="M55" s="1045"/>
      <c r="N55"/>
      <c r="O55" s="1043" t="s">
        <v>351</v>
      </c>
      <c r="P55" s="1045"/>
      <c r="Q55"/>
      <c r="R55" s="1043" t="s">
        <v>328</v>
      </c>
      <c r="S55" s="1044"/>
      <c r="T55" s="1044"/>
      <c r="U55" s="1045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43" t="s">
        <v>335</v>
      </c>
      <c r="M66" s="1045"/>
      <c r="N66"/>
      <c r="O66" s="1076" t="s">
        <v>334</v>
      </c>
      <c r="P66" s="1077"/>
      <c r="Q66"/>
      <c r="R66" s="1043" t="s">
        <v>333</v>
      </c>
      <c r="S66" s="1044"/>
      <c r="T66" s="1045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43" t="s">
        <v>329</v>
      </c>
      <c r="M76" s="1045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42572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42572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4">
        <f>Assembly!C2</f>
        <v>0</v>
      </c>
      <c r="D4" s="945"/>
      <c r="E4" s="945"/>
      <c r="F4" s="945"/>
      <c r="G4" s="945"/>
      <c r="H4" s="945"/>
      <c r="I4" s="945"/>
      <c r="J4" s="945"/>
      <c r="K4" s="946"/>
    </row>
    <row r="5" spans="1:14" x14ac:dyDescent="0.25">
      <c r="A5" s="733" t="s">
        <v>595</v>
      </c>
      <c r="B5" s="734"/>
      <c r="C5" s="947">
        <f>Assembly!R2</f>
        <v>3334</v>
      </c>
      <c r="D5" s="945"/>
      <c r="E5" s="945"/>
      <c r="F5" s="945"/>
      <c r="G5" s="945"/>
      <c r="H5" s="945"/>
      <c r="I5" s="945"/>
      <c r="J5" s="945"/>
      <c r="K5" s="946"/>
      <c r="N5" s="731" t="s">
        <v>596</v>
      </c>
    </row>
    <row r="6" spans="1:14" x14ac:dyDescent="0.25">
      <c r="A6" s="735" t="s">
        <v>597</v>
      </c>
      <c r="B6" s="736"/>
      <c r="C6" s="947"/>
      <c r="D6" s="945"/>
      <c r="E6" s="945"/>
      <c r="F6" s="945"/>
      <c r="G6" s="945"/>
      <c r="H6" s="945"/>
      <c r="I6" s="945"/>
      <c r="J6" s="945"/>
      <c r="K6" s="946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7"/>
      <c r="D8" s="945"/>
      <c r="E8" s="945"/>
      <c r="F8" s="945"/>
      <c r="G8" s="945"/>
      <c r="H8" s="945"/>
      <c r="I8" s="945"/>
      <c r="J8" s="945"/>
      <c r="K8" s="946"/>
      <c r="N8" s="731" t="s">
        <v>600</v>
      </c>
    </row>
    <row r="9" spans="1:14" x14ac:dyDescent="0.25">
      <c r="A9" s="733" t="s">
        <v>601</v>
      </c>
      <c r="B9" s="740"/>
      <c r="C9" s="947" t="s">
        <v>598</v>
      </c>
      <c r="D9" s="945"/>
      <c r="E9" s="945"/>
      <c r="F9" s="945"/>
      <c r="G9" s="945"/>
      <c r="H9" s="945"/>
      <c r="I9" s="945"/>
      <c r="J9" s="945"/>
      <c r="K9" s="946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1" t="s">
        <v>604</v>
      </c>
      <c r="J11" s="941" t="s">
        <v>605</v>
      </c>
      <c r="K11" s="941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2"/>
      <c r="J12" s="942"/>
      <c r="K12" s="942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3"/>
      <c r="J13" s="943"/>
      <c r="K13" s="943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7" t="s">
        <v>615</v>
      </c>
      <c r="B41" s="938"/>
      <c r="C41" s="938"/>
      <c r="D41" s="938"/>
      <c r="E41" s="938"/>
      <c r="F41" s="938"/>
      <c r="G41" s="938"/>
      <c r="H41" s="938"/>
      <c r="I41" s="938"/>
      <c r="J41" s="938"/>
      <c r="K41" s="938"/>
    </row>
    <row r="42" spans="1:11" ht="28.5" customHeight="1" x14ac:dyDescent="0.25">
      <c r="A42" s="939" t="s">
        <v>616</v>
      </c>
      <c r="B42" s="939"/>
      <c r="C42" s="939"/>
      <c r="D42" s="939"/>
      <c r="E42" s="939"/>
      <c r="F42" s="939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40" t="s">
        <v>617</v>
      </c>
      <c r="B43" s="940"/>
      <c r="C43" s="940"/>
      <c r="D43" s="940"/>
      <c r="E43" s="940"/>
      <c r="F43" s="940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40" t="s">
        <v>618</v>
      </c>
      <c r="B44" s="940"/>
      <c r="C44" s="940"/>
      <c r="D44" s="940"/>
      <c r="E44" s="940"/>
      <c r="F44" s="940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40" t="s">
        <v>619</v>
      </c>
      <c r="B45" s="940"/>
      <c r="C45" s="940"/>
      <c r="D45" s="940"/>
      <c r="E45" s="940"/>
      <c r="F45" s="940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6" t="s">
        <v>620</v>
      </c>
      <c r="B46" s="936"/>
      <c r="C46" s="936"/>
      <c r="D46" s="936"/>
      <c r="E46" s="936"/>
      <c r="F46" s="936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6" t="s">
        <v>621</v>
      </c>
      <c r="B47" s="936"/>
      <c r="C47" s="936"/>
      <c r="D47" s="936"/>
      <c r="E47" s="936"/>
      <c r="F47" s="936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6" t="s">
        <v>622</v>
      </c>
      <c r="B48" s="936"/>
      <c r="C48" s="936"/>
      <c r="D48" s="936"/>
      <c r="E48" s="936"/>
      <c r="F48" s="936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8">
        <f>+'Internal Sign Off'!C4</f>
        <v>0</v>
      </c>
      <c r="B7" s="948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9"/>
      <c r="D4" s="950"/>
      <c r="E4" s="950"/>
      <c r="F4" s="951"/>
    </row>
    <row r="5" spans="1:11" ht="21.75" customHeight="1" x14ac:dyDescent="0.2">
      <c r="B5" s="107" t="s">
        <v>34</v>
      </c>
      <c r="C5" s="949"/>
      <c r="D5" s="950"/>
      <c r="E5" s="950"/>
      <c r="F5" s="951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9"/>
      <c r="D7" s="950"/>
      <c r="E7" s="950"/>
      <c r="F7" s="951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1.9599823155669549</v>
      </c>
      <c r="F23" s="120">
        <f>E23</f>
        <v>1.9599823155669549</v>
      </c>
    </row>
    <row r="24" spans="2:28" x14ac:dyDescent="0.2">
      <c r="B24" s="115" t="s">
        <v>44</v>
      </c>
      <c r="C24" s="108"/>
      <c r="D24" s="111"/>
      <c r="E24" s="111">
        <f>Assembly!H96</f>
        <v>5.3534641145797188E-2</v>
      </c>
      <c r="F24" s="120">
        <f>E24</f>
        <v>5.3534641145797188E-2</v>
      </c>
    </row>
    <row r="25" spans="2:28" x14ac:dyDescent="0.2">
      <c r="B25" s="121" t="s">
        <v>40</v>
      </c>
      <c r="C25" s="108"/>
      <c r="D25" s="361"/>
      <c r="E25" s="122">
        <f>Assembly!H97</f>
        <v>2.3919896592693689E-2</v>
      </c>
      <c r="F25" s="123">
        <f>E25-Assembly!H85-Assembly!H86-Assembly!H88-Assembly!H89-'Machined Part #1'!I54-'Machined Part #1'!I58-'Pacific Quote #2'!I50-'Pacific Quote #2'!I54-'Pacific Quote #3'!I50-'Pacific Quote #3'!I54</f>
        <v>2.3019895692692791E-2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-2.0374368533054459</v>
      </c>
      <c r="F26" s="120">
        <f>F22-F23-F24-F25</f>
        <v>-2.0365368524054448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-2.0374368533054459</v>
      </c>
      <c r="F28" s="120">
        <f>F26-F27</f>
        <v>-2.0365368524054448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2" t="s">
        <v>20</v>
      </c>
      <c r="B1" s="952"/>
      <c r="C1" s="952"/>
      <c r="D1" s="952"/>
      <c r="E1" s="952"/>
      <c r="F1" s="952"/>
      <c r="G1" s="952"/>
      <c r="H1" s="952"/>
      <c r="I1" s="952"/>
      <c r="J1" s="952"/>
      <c r="K1" s="952"/>
      <c r="L1" s="952"/>
      <c r="M1" s="952"/>
      <c r="N1" s="952"/>
      <c r="O1" s="952"/>
      <c r="P1" s="952"/>
      <c r="Q1" s="952"/>
      <c r="R1" s="952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3" t="s">
        <v>3</v>
      </c>
      <c r="R7" s="954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1.9599823155669549</v>
      </c>
      <c r="F34" s="395">
        <f>'Machined Part #1'!I55+'Machined Part #1'!I56+'Machined Part #1'!I57</f>
        <v>5.3534641145797188E-2</v>
      </c>
      <c r="G34" s="468">
        <f>'Machined Part #1'!I63+'Machined Part #1'!I54+'Machined Part #1'!I58</f>
        <v>2.3919896592693689E-2</v>
      </c>
      <c r="H34" s="327">
        <f>'Machined Part #1'!I64</f>
        <v>2.0374368533054454</v>
      </c>
      <c r="I34" s="327"/>
      <c r="J34" s="843">
        <f t="shared" ref="J34:J43" si="1">$H34</f>
        <v>2.0374368533054454</v>
      </c>
      <c r="K34" s="811"/>
      <c r="L34" s="327"/>
      <c r="M34" s="327">
        <f t="shared" ref="M34:M43" si="2">$H34</f>
        <v>2.0374368533054454</v>
      </c>
      <c r="N34" s="811"/>
      <c r="O34" s="327"/>
      <c r="P34" s="327">
        <f t="shared" ref="P34:P43" si="3">$H34</f>
        <v>2.0374368533054454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2.0374368533054454</v>
      </c>
      <c r="I44" s="467"/>
      <c r="J44" s="846">
        <f>SUM(J34:J43)</f>
        <v>2.0374368533054454</v>
      </c>
      <c r="K44" s="813"/>
      <c r="L44" s="467"/>
      <c r="M44" s="467">
        <f>SUM(M34:M43)</f>
        <v>2.0374368533054454</v>
      </c>
      <c r="N44" s="813"/>
      <c r="O44" s="467"/>
      <c r="P44" s="467">
        <f>SUM(P34:P43)</f>
        <v>2.0374368533054454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1.9599823155669549</v>
      </c>
      <c r="I95" s="478"/>
      <c r="J95" s="861">
        <f>J65+SUM(F46:F55)+SUM(F34:F43)+J32</f>
        <v>5.3534641145797188E-2</v>
      </c>
      <c r="K95" s="816"/>
      <c r="L95" s="478"/>
      <c r="M95" s="478">
        <f>M65+SUM(G46:G55)+SUM(G34:G43)+M32</f>
        <v>2.3919896592693689E-2</v>
      </c>
      <c r="N95" s="816"/>
      <c r="O95" s="478"/>
      <c r="P95" s="478">
        <f>P65+SUM(H46:H55)+SUM(H34:H43)+P32</f>
        <v>2.0374368533054454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5.3534641145797188E-2</v>
      </c>
      <c r="I96" s="397"/>
      <c r="J96" s="862">
        <f>J80+SUM(G46:G55)+SUM(G34:G43)</f>
        <v>2.3919896592693689E-2</v>
      </c>
      <c r="K96" s="822"/>
      <c r="L96" s="397"/>
      <c r="M96" s="397">
        <f>M80+SUM(H46:H55)+SUM(H34:H43)</f>
        <v>2.0374368533054454</v>
      </c>
      <c r="N96" s="822"/>
      <c r="O96" s="397"/>
      <c r="P96" s="397">
        <f>P80+SUM(J46:J55)+SUM(J34:J43)</f>
        <v>2.0374368533054454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2.3919896592693689E-2</v>
      </c>
      <c r="I97" s="326"/>
      <c r="J97" s="863">
        <f>J81+SUM(H46:H55)+SUM(H34:H43)+J91</f>
        <v>2.0374368533054454</v>
      </c>
      <c r="K97" s="815"/>
      <c r="L97" s="326"/>
      <c r="M97" s="326">
        <f>M81+SUM(J46:J55)+SUM(J34:J43)+M91</f>
        <v>2.0374368533054454</v>
      </c>
      <c r="N97" s="815"/>
      <c r="O97" s="326"/>
      <c r="P97" s="326">
        <f>P81+SUM(M46:M55)+SUM(M34:M43)+P91</f>
        <v>2.0374368533054454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2.0374368533054459</v>
      </c>
      <c r="I99" s="360"/>
      <c r="J99" s="865">
        <f>SUM(J95:J98)</f>
        <v>2.1148913910439364</v>
      </c>
      <c r="K99" s="817"/>
      <c r="L99" s="360"/>
      <c r="M99" s="360">
        <f>SUM(M95:M98)</f>
        <v>4.0987936032035845</v>
      </c>
      <c r="N99" s="817"/>
      <c r="O99" s="360"/>
      <c r="P99" s="360">
        <f>SUM(P95:P98)</f>
        <v>6.1123105599163363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7"/>
      <c r="D5" s="957"/>
      <c r="E5" s="957"/>
      <c r="F5" s="957"/>
      <c r="G5" s="957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8"/>
      <c r="D9" s="959"/>
      <c r="E9" s="959"/>
      <c r="F9" s="959"/>
      <c r="G9" s="960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1"/>
      <c r="D11" s="961"/>
      <c r="E11" s="961"/>
      <c r="F11" s="961"/>
      <c r="G11" s="961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8"/>
      <c r="D13" s="959"/>
      <c r="E13" s="959"/>
      <c r="F13" s="959"/>
      <c r="G13" s="960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5"/>
      <c r="D37" s="955"/>
      <c r="E37" s="955"/>
      <c r="F37" s="955"/>
      <c r="G37" s="955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2"/>
      <c r="D39" s="962"/>
      <c r="E39" s="962"/>
      <c r="F39" s="962"/>
      <c r="G39" s="962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5"/>
      <c r="D44" s="955"/>
      <c r="E44" s="955"/>
      <c r="F44" s="955"/>
      <c r="G44" s="955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6"/>
      <c r="D46" s="956"/>
      <c r="E46" s="956"/>
      <c r="F46" s="956"/>
      <c r="G46" s="956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2016-07-21T17:41:03Z</cp:lastPrinted>
  <dcterms:created xsi:type="dcterms:W3CDTF">1996-10-14T23:33:28Z</dcterms:created>
  <dcterms:modified xsi:type="dcterms:W3CDTF">2016-07-21T21:10:00Z</dcterms:modified>
</cp:coreProperties>
</file>