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7" l="1"/>
  <c r="S17" i="23"/>
  <c r="D41" i="23" s="1"/>
  <c r="D43" i="23" s="1"/>
  <c r="S17" i="26"/>
  <c r="T19" i="26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T19" i="23"/>
  <c r="D41" i="22"/>
  <c r="D43" i="22" s="1"/>
  <c r="T19" i="22"/>
  <c r="J73" i="6"/>
  <c r="J51" i="6"/>
  <c r="H56" i="1"/>
  <c r="D41" i="26" l="1"/>
  <c r="D43" i="26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5" l="1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3" i="6" l="1"/>
  <c r="O87" i="6"/>
  <c r="O101" i="6"/>
  <c r="M101" i="6"/>
  <c r="M84" i="6"/>
  <c r="O91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<sst xmlns="http://schemas.openxmlformats.org/spreadsheetml/2006/main" count="3074" uniqueCount="712">
  <si>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</si>
  <si>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</si>
  <si>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</si>
  <si>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</si>
  <si>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</si>
  <si>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</si>
  <si>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</si>
  <si>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</si>
  <si>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</si>
  <si>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</si>
  <si>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</si>
  <si>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</si>
  <si>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</si>
  <si>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</si>
  <si>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</si>
  <si>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</si>
  <si>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</si>
  <si>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</si>
  <si>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</si>
  <si>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</si>
  <si>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</si>
  <si>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</si>
  <si>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</si>
  <si>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</si>
  <si>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</si>
  <si>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</si>
  <si>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</si>
  <si>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</si>
  <si>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</si>
  <si>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</si>
  <si>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</si>
  <si>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</si>
  <si>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</si>
  <si>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</si>
  <si>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</si>
  <si>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</si>
  <si>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</si>
  <si>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</si>
  <si>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</si>
  <si>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</si>
  <si>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</si>
  <si>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</si>
  <si>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</si>
  <si>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</si>
  <si>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</si>
  <si>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</si>
  <si>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</si>
  <si>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</si>
  <si>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</si>
  <si>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</si>
  <si>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</si>
  <si>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</si>
  <si>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</si>
  <si>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</si>
  <si>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</si>
  <si>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</si>
  <si>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</si>
  <si>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</si>
  <si>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</si>
  <si>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</si>
  <si>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</si>
  <si>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</si>
  <si>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</si>
  <si>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</si>
  <si>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</si>
  <si>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</si>
  <si>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</si>
  <si>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</si>
  <si>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</si>
  <si>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</si>
  <si>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</si>
  <si>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</si>
  <si>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</si>
  <si>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</si>
  <si>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</si>
  <si>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</si>
  <si>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</si>
  <si>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</si>
  <si>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</si>
  <si>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</si>
  <si>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</si>
  <si>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</si>
  <si>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</si>
  <si>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</si>
  <si>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</si>
  <si>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</si>
  <si>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</si>
  <si>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</si>
  <si>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</si>
  <si>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</si>
  <si>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</si>
  <si>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</si>
  <si>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</si>
  <si>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</si>
  <si>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</si>
  <si>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</si>
  <si>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</si>
  <si>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</si>
  <si>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</si>
  <si>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</si>
  <si>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</si>
  <si>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</si>
  <si>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</si>
  <si>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</si>
  <si>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</si>
  <si>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</si>
  <si>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</si>
  <si>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</si>
  <si>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</si>
  <si>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</si>
  <si>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</si>
  <si>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</si>
  <si>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</si>
  <si>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</si>
  <si>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</si>
  <si>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</si>
  <si>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</si>
  <si>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</si>
  <si>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</si>
  <si>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</si>
  <si>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</si>
  <si>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</si>
  <si>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</si>
  <si>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</si>
  <si>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</si>
  <si>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</si>
  <si>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</si>
  <si>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</si>
  <si>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</si>
  <si>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</si>
  <si>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</si>
  <si>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</si>
  <si>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</si>
  <si>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</si>
  <si>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</si>
  <si>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</si>
  <si>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</si>
  <si>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</si>
  <si>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</si>
  <si>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</si>
  <si>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</si>
  <si>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</si>
  <si>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</si>
  <si>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</si>
  <si>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</si>
  <si>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</si>
  <si>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</si>
  <si>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</si>
  <si>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</si>
  <si>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</si>
  <si>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</si>
  <si>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</si>
  <si>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</si>
  <si>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</si>
  <si>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</si>
  <si>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</si>
  <si>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</si>
  <si>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</si>
  <si>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</si>
  <si>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</si>
  <si>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</si>
  <si>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</si>
  <si>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</si>
  <si>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</si>
  <si>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</si>
  <si>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</si>
  <si>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</si>
  <si>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</si>
  <si>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</si>
  <si>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</si>
  <si>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</si>
  <si>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</si>
  <si>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</si>
  <si>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</si>
  <si>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</si>
  <si>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</si>
  <si>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</si>
  <si>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</si>
  <si>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</si>
  <si>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</si>
  <si>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</si>
  <si>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</si>
  <si>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</si>
  <si>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</si>
  <si>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</si>
  <si>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</si>
  <si>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</si>
  <si>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</si>
  <si>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</si>
  <si>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</si>
  <si>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</si>
  <si>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</si>
  <si>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</si>
  <si>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</si>
  <si>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</si>
  <si>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</si>
  <si>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</si>
  <si>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</si>
  <si>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</si>
  <si>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</si>
  <si>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</si>
  <si>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</si>
  <si>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</si>
  <si>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</si>
  <si>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</si>
  <si>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</si>
  <si>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</si>
  <si>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</si>
  <si>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</si>
  <si>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</si>
  <si>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</si>
  <si>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</si>
  <si>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</si>
  <si>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</si>
  <si>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</si>
  <si>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</si>
  <si>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</si>
  <si>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</si>
  <si>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</si>
  <si>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</si>
  <si>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</si>
  <si>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</si>
  <si>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</si>
  <si>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</si>
  <si>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</si>
  <si>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</si>
  <si>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</si>
  <si>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</si>
  <si>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</si>
  <si>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</si>
  <si>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</si>
  <si>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</si>
  <si>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</si>
  <si>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</si>
  <si>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</si>
  <si>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</si>
  <si>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</si>
  <si>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</si>
  <si>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</si>
  <si>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</si>
  <si>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</si>
  <si>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</si>
  <si>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</si>
  <si>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</si>
  <si>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</si>
  <si>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</si>
  <si>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</si>
  <si>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</si>
  <si>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</si>
  <si>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</si>
  <si>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</si>
  <si>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</si>
  <si>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</si>
  <si>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</si>
  <si>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</si>
  <si>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</si>
  <si>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</si>
  <si>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</si>
  <si>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</si>
  <si>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</si>
  <si>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</si>
  <si>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</si>
  <si>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</si>
  <si>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</si>
  <si>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</si>
  <si>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</si>
  <si>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</si>
  <si>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</si>
  <si>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</si>
  <si>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</si>
  <si>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</si>
  <si>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</si>
  <si>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</si>
  <si>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</si>
  <si>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</si>
  <si>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</si>
  <si>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</si>
  <si>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</si>
  <si>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</si>
  <si>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</si>
  <si>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</si>
  <si>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</si>
  <si>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</si>
  <si>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</si>
  <si>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</si>
  <si>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</si>
  <si>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</si>
  <si>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</si>
  <si>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</si>
  <si>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</si>
  <si>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</si>
  <si>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</si>
  <si>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</si>
  <si>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</si>
  <si>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</si>
  <si>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</si>
  <si>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</si>
  <si>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</si>
  <si>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</si>
  <si>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</si>
  <si>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</si>
  <si>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</si>
  <si>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</si>
  <si>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</si>
  <si>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</si>
  <si>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</si>
  <si>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</si>
  <si>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</si>
  <si>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</si>
  <si>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</si>
  <si>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</si>
  <si>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</si>
  <si>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</si>
  <si>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</si>
  <si>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</si>
  <si>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</si>
  <si>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</si>
  <si>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</si>
  <si>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</si>
  <si>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</si>
  <si>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</si>
  <si>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</si>
  <si>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</si>
  <si>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</si>
  <si>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</si>
  <si>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</si>
  <si>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</si>
  <si>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</si>
  <si>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</si>
  <si>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</si>
  <si>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</si>
  <si>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</si>
  <si>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</si>
  <si>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</si>
  <si>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</si>
  <si>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</si>
  <si>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</si>
  <si>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</si>
  <si>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</si>
  <si>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</si>
  <si>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</si>
  <si>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</si>
  <si>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</si>
  <si>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</si>
  <si>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</si>
  <si>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</si>
  <si>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</si>
  <si>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</si>
  <si>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</si>
  <si>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</si>
  <si>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</si>
  <si>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</si>
  <si>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</si>
  <si>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</si>
  <si>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</si>
  <si>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</si>
  <si>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</si>
  <si>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</si>
  <si>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</si>
  <si>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</si>
  <si>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</si>
  <si>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</si>
  <si>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</si>
  <si>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</si>
  <si>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</si>
  <si>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</si>
  <si>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</si>
  <si>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</si>
  <si>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</si>
  <si>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</si>
  <si>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</si>
  <si>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</si>
  <si>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</si>
  <si>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</si>
  <si>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</si>
  <si>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</si>
  <si>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</si>
  <si>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</si>
  <si>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</si>
  <si>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</si>
  <si>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</si>
  <si>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</si>
  <si>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</si>
  <si>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</si>
  <si>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</si>
  <si>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</si>
  <si>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</si>
  <si>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</si>
  <si>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</si>
  <si>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</si>
  <si>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</si>
  <si>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</si>
  <si>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</si>
  <si>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</si>
  <si>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</si>
  <si>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</si>
  <si>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</si>
  <si>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</si>
  <si>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</si>
  <si>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</si>
  <si>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</si>
  <si>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</si>
  <si>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</si>
  <si>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</si>
  <si>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</si>
  <si>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</si>
  <si>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</si>
  <si>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</si>
  <si>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</si>
  <si>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</si>
  <si>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</si>
  <si>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</si>
  <si>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</si>
  <si>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</si>
  <si>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</si>
  <si>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</si>
  <si>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</si>
  <si>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</si>
  <si>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</si>
  <si>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</si>
  <si>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</si>
  <si>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</si>
  <si>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</si>
  <si>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</si>
  <si>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</si>
  <si>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</si>
  <si>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</si>
  <si>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</si>
  <si>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</si>
  <si>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</si>
  <si>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</si>
  <si>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</si>
  <si>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</si>
  <si>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</si>
  <si>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</si>
  <si>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</si>
  <si>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</si>
  <si>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</si>
  <si>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</si>
  <si>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</si>
  <si>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</si>
  <si>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</si>
  <si>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</si>
  <si>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</si>
  <si>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</si>
  <si>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</si>
  <si>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</si>
  <si>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</si>
  <si>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</si>
  <si>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</si>
  <si>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</si>
  <si>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</si>
  <si>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</si>
  <si>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</si>
  <si>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</si>
  <si>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</si>
  <si>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</si>
  <si>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</si>
  <si>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</si>
  <si>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</si>
  <si>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</si>
  <si>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</si>
  <si>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</si>
  <si>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</si>
  <si>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</si>
  <si>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</si>
  <si>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</si>
  <si>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</si>
  <si>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</si>
  <si>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</si>
  <si>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</si>
  <si>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</si>
  <si>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</si>
  <si>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</si>
  <si>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</si>
  <si>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</si>
  <si>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</si>
  <si>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</si>
  <si>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</si>
  <si>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</si>
  <si>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</si>
  <si>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</si>
  <si>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</si>
  <si>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</si>
  <si>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</si>
  <si>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</si>
  <si>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</si>
  <si>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</si>
  <si>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</si>
  <si>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</si>
  <si>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</si>
  <si>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</si>
  <si>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</si>
  <si>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</si>
  <si>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</si>
  <si>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</si>
  <si>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</si>
  <si>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</si>
  <si>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</si>
  <si>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</si>
  <si>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</si>
  <si>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</si>
  <si>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</si>
  <si>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</si>
  <si>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</si>
  <si>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</si>
  <si>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</si>
  <si>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</si>
  <si>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</si>
  <si>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</si>
  <si>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</si>
  <si>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</si>
  <si>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</si>
  <si>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</si>
  <si>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</si>
  <si>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</si>
  <si>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</si>
  <si>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</si>
  <si>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</si>
  <si>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</si>
  <si>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</si>
  <si>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</si>
  <si>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</si>
  <si>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</si>
  <si>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</si>
  <si>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</si>
  <si>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</si>
  <si>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</si>
  <si>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</si>
  <si>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</si>
  <si>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</si>
  <si>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</si>
  <si>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</si>
  <si>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</si>
  <si>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</si>
  <si>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</si>
  <si>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</si>
  <si>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</si>
  <si>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</si>
  <si>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</si>
  <si>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</si>
  <si>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</si>
  <si>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</si>
  <si>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</si>
  <si>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</si>
  <si>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</si>
  <si>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</si>
  <si>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</si>
  <si>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</si>
  <si>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</si>
  <si>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</si>
  <si>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</si>
  <si>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</si>
  <si>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</si>
  <si>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</si>
  <si>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</si>
  <si>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</si>
  <si>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</si>
  <si>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</si>
  <si>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</si>
  <si>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</si>
  <si>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</si>
  <si>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</si>
  <si>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</si>
  <si>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</si>
  <si>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</si>
  <si>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</si>
  <si>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</si>
  <si>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</si>
  <si>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</si>
  <si>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</si>
  <si>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</si>
  <si>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</si>
  <si>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</si>
  <si>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</si>
  <si>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</si>
  <si>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</si>
  <si>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</si>
  <si>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</si>
  <si>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</si>
  <si>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</si>
  <si>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</si>
  <si>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</si>
  <si>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</si>
  <si>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</si>
  <si>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</si>
  <si>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</si>
  <si>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</si>
  <si>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</si>
  <si>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</si>
  <si>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</si>
  <si>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</si>
  <si>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</si>
  <si>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</si>
  <si>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</si>
  <si>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</si>
  <si>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</si>
  <si>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</si>
  <si>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</si>
  <si>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</si>
  <si>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</si>
  <si>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</si>
  <si>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</si>
  <si>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</si>
  <si>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</si>
  <si>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</si>
  <si>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</si>
  <si>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</si>
  <si>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</si>
  <si>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</si>
  <si>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</si>
  <si>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</si>
  <si>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</si>
  <si>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</si>
  <si>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</si>
  <si>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</si>
  <si>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</si>
  <si>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</si>
  <si>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</si>
  <si>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</si>
  <si>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</si>
  <si>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</si>
  <si>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</si>
  <si>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</si>
  <si>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</si>
  <si>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</si>
  <si>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</si>
  <si>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</si>
  <si>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</si>
  <si>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</si>
  <si>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</si>
  <si>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</si>
  <si>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</si>
  <si>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</si>
  <si>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</si>
  <si>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</si>
  <si>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</si>
  <si>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</si>
  <si>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</si>
  <si>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</si>
  <si>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</si>
  <si>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</si>
  <si>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</si>
  <si>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</si>
  <si>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</si>
  <si>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</si>
  <si>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</si>
  <si>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</si>
  <si>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</si>
  <si>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</si>
  <si>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</si>
  <si>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</si>
  <si>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</si>
  <si>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</si>
  <si>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</si>
  <si>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</si>
  <si>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</si>
  <si>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</si>
  <si>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</si>
  <si>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</si>
  <si>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</si>
  <si>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</si>
  <si>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</si>
  <si>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</si>
  <si>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</si>
  <si>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</si>
  <si>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</si>
  <si>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</si>
  <si>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</si>
  <si>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</si>
  <si>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</si>
  <si>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</si>
  <si>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</si>
  <si>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</si>
  <si>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</si>
  <si>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</si>
  <si>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</si>
  <si>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</si>
  <si>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</si>
  <si>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</si>
  <si>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</si>
  <si>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</si>
  <si>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</si>
  <si>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</si>
  <si>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</si>
  <si>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</si>
  <si>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</si>
  <si>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</si>
  <si>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</si>
  <si>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</si>
  <si>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</si>
  <si>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</si>
  <si>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</si>
  <si>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</si>
  <si>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</si>
  <si>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</si>
  <si>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</si>
  <si>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</si>
  <si>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</si>
  <si>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</si>
  <si>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</si>
  <si>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</si>
  <si>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</si>
  <si>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</si>
  <si>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</si>
  <si>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</si>
  <si>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</si>
  <si>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</si>
  <si>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M3800B24    L3</t>
  </si>
  <si>
    <t>M3800B24</t>
  </si>
  <si>
    <t>CHG'D FACING TO .025 AND SCRAP TO 0 PER KM 7/23/15</t>
  </si>
  <si>
    <t>CHG'D FACING TO .020 1/22/16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</si>
</sst>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33" fillId="5" borderId="15" xfId="0" applyNumberFormat="1" applyFont="1" applyFill="1" applyBorder="1"/>
    <xf numFmtId="0" fontId="33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R30" sqref="R30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3" t="s">
        <v>708</v>
      </c>
      <c r="D5" s="1014"/>
      <c r="E5" s="1015"/>
      <c r="F5" s="1015"/>
      <c r="G5" s="101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M3800B24    L3</v>
      </c>
      <c r="Q5" s="348"/>
      <c r="R5" s="226"/>
      <c r="S5" s="226"/>
      <c r="T5" s="226"/>
      <c r="U5" s="349" t="s">
        <v>16</v>
      </c>
      <c r="V5" s="920">
        <f ca="1" xml:space="preserve"> TODAY()</f>
        <v>42391</v>
      </c>
      <c r="W5" s="158"/>
      <c r="X5" s="158"/>
      <c r="Y5" s="158"/>
    </row>
    <row r="6" spans="1:29" ht="18.75" thickBot="1" x14ac:dyDescent="0.3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2" t="s">
        <v>321</v>
      </c>
      <c r="M6" s="1023"/>
      <c r="N6" s="1023"/>
      <c r="O6" s="1023"/>
      <c r="P6" s="1023"/>
      <c r="Q6" s="1023"/>
      <c r="R6" s="1023"/>
      <c r="S6" s="1023"/>
      <c r="T6" s="1023"/>
      <c r="U6" s="1023"/>
      <c r="V6" s="1024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5">
        <v>1</v>
      </c>
      <c r="B8" s="1003" t="s">
        <v>317</v>
      </c>
      <c r="C8" s="1005" t="s">
        <v>23</v>
      </c>
      <c r="D8" s="100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936" t="s">
        <v>710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5"/>
      <c r="B9" s="1004"/>
      <c r="C9" s="1006"/>
      <c r="D9" s="1007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7" t="s">
        <v>711</v>
      </c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5"/>
      <c r="B10" s="1004"/>
      <c r="C10" s="1006"/>
      <c r="D10" s="100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5"/>
      <c r="B11" s="1004"/>
      <c r="C11" s="1006"/>
      <c r="D11" s="1007"/>
      <c r="E11" s="204"/>
      <c r="F11" s="443"/>
      <c r="G11" s="200" t="s">
        <v>311</v>
      </c>
      <c r="H11" s="176"/>
      <c r="I11" s="445"/>
      <c r="J11" s="318"/>
      <c r="K11" s="158"/>
      <c r="L11" s="199"/>
      <c r="M11" s="1017" t="s">
        <v>314</v>
      </c>
      <c r="N11" s="1018"/>
      <c r="O11" s="1018"/>
      <c r="P11" s="1018"/>
      <c r="Q11" s="101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5"/>
      <c r="B12" s="1004"/>
      <c r="C12" s="1006"/>
      <c r="D12" s="100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5"/>
      <c r="B13" s="1004"/>
      <c r="C13" s="1006"/>
      <c r="D13" s="100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1.71</v>
      </c>
      <c r="P13" s="158"/>
      <c r="Q13" s="976" t="s">
        <v>312</v>
      </c>
      <c r="R13" s="986"/>
      <c r="S13" s="1002">
        <f>+C20</f>
        <v>0.875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5"/>
      <c r="B14" s="1004"/>
      <c r="C14" s="1006"/>
      <c r="D14" s="100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5">
        <v>2</v>
      </c>
      <c r="B15" s="1003" t="s">
        <v>306</v>
      </c>
      <c r="C15" s="1005" t="s">
        <v>305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5" t="s">
        <v>309</v>
      </c>
      <c r="M15" s="977"/>
      <c r="N15" s="252"/>
      <c r="O15" s="790">
        <v>8.5000000000000006E-2</v>
      </c>
      <c r="P15" s="158"/>
      <c r="Q15" s="976" t="s">
        <v>308</v>
      </c>
      <c r="R15" s="986"/>
      <c r="S15" s="789">
        <v>1.881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5"/>
      <c r="B16" s="1004"/>
      <c r="C16" s="1006"/>
      <c r="D16" s="1009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5"/>
      <c r="B17" s="1004"/>
      <c r="C17" s="1006"/>
      <c r="D17" s="1009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20" t="s">
        <v>304</v>
      </c>
      <c r="R17" s="1021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5"/>
      <c r="B18" s="1004"/>
      <c r="C18" s="1006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1.8149999999999999</v>
      </c>
      <c r="P18" s="158"/>
      <c r="Q18" s="976" t="s">
        <v>302</v>
      </c>
      <c r="R18" s="977"/>
      <c r="S18" s="986"/>
      <c r="T18" s="254">
        <f>144-S15</f>
        <v>142.119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5"/>
      <c r="B19" s="1004"/>
      <c r="C19" s="1008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6" t="s">
        <v>300</v>
      </c>
      <c r="M20" s="910"/>
      <c r="N20" s="914"/>
      <c r="O20" s="790">
        <v>0</v>
      </c>
      <c r="P20" s="158"/>
      <c r="Q20" s="976" t="s">
        <v>299</v>
      </c>
      <c r="R20" s="986"/>
      <c r="S20" s="252">
        <f>IF(ISERROR(T18/O22),"",T18/O22)</f>
        <v>78.302479338842971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1" t="s">
        <v>691</v>
      </c>
      <c r="M21" s="1012"/>
      <c r="N21" s="101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1.8149999999999999</v>
      </c>
      <c r="P22" s="158"/>
      <c r="Q22" s="976" t="s">
        <v>296</v>
      </c>
      <c r="R22" s="977"/>
      <c r="S22" s="977"/>
      <c r="T22" s="203">
        <f>IF(S20="",,S20 - 1)</f>
        <v>77.302479338842971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0.37918764813552597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 x14ac:dyDescent="0.25">
      <c r="A25" s="1034"/>
      <c r="B25" s="1032" t="s">
        <v>22</v>
      </c>
      <c r="C25" s="1032"/>
      <c r="D25" s="103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4"/>
      <c r="B26" s="1032"/>
      <c r="C26" s="1032"/>
      <c r="D26" s="103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6"/>
      <c r="H27" s="1027"/>
      <c r="I27" s="1028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4">
        <v>8</v>
      </c>
      <c r="B28" s="1036" t="s">
        <v>676</v>
      </c>
      <c r="C28" s="1005" t="s">
        <v>323</v>
      </c>
      <c r="D28" s="1039"/>
      <c r="E28" s="157"/>
      <c r="F28" s="307"/>
      <c r="G28" s="1029"/>
      <c r="H28" s="1030"/>
      <c r="I28" s="1031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10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4"/>
      <c r="B29" s="1036"/>
      <c r="C29" s="1006"/>
      <c r="D29" s="103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4"/>
      <c r="B30" s="1036"/>
      <c r="C30" s="1006"/>
      <c r="D30" s="103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0.13034999999999999</v>
      </c>
      <c r="P30" s="158"/>
      <c r="Q30" s="932" t="s">
        <v>287</v>
      </c>
      <c r="R30" s="933"/>
      <c r="S30" s="934"/>
      <c r="T30" s="930">
        <f>IF(ISERROR(T29*0.9),"",T29*0.9)</f>
        <v>324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25">
      <c r="A31" s="1034"/>
      <c r="B31" s="1036"/>
      <c r="C31" s="1006"/>
      <c r="D31" s="103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4"/>
      <c r="B32" s="1036"/>
      <c r="C32" s="1006"/>
      <c r="D32" s="1039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0.24883764813552597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4"/>
      <c r="B33" s="1036"/>
      <c r="C33" s="1006"/>
      <c r="D33" s="103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4"/>
      <c r="B34" s="1036"/>
      <c r="C34" s="1006"/>
      <c r="D34" s="1039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4"/>
      <c r="B35" s="1036"/>
      <c r="C35" s="1006"/>
      <c r="D35" s="1039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35"/>
      <c r="B36" s="1037"/>
      <c r="C36" s="1038"/>
      <c r="D36" s="104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1010" t="s">
        <v>704</v>
      </c>
      <c r="N37" s="101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1010" t="s">
        <v>705</v>
      </c>
      <c r="N38" s="1010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9" t="s">
        <v>274</v>
      </c>
      <c r="M42" s="1000"/>
      <c r="N42" s="1000"/>
      <c r="O42" s="1000"/>
      <c r="P42" s="100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463.81487603305783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1.881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78.302479338842971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77.302479338842971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11.418747861785837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155.23434827232296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171.28121792678755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0.37918764813552597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0.79629406108460454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308.71878207321242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3704.6253848785491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463.07817310981864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0.65030681655242706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6" t="s">
        <v>248</v>
      </c>
      <c r="M54" s="1047"/>
      <c r="N54" s="1047"/>
      <c r="O54" s="1048"/>
      <c r="P54" s="1051">
        <f>U52</f>
        <v>463.07817310981864</v>
      </c>
      <c r="Q54" s="1052"/>
      <c r="R54" s="1050" t="s">
        <v>702</v>
      </c>
      <c r="S54" s="323" t="s">
        <v>247</v>
      </c>
      <c r="T54" s="324"/>
      <c r="U54" s="324"/>
      <c r="V54" s="347">
        <f>O24</f>
        <v>0.37918764813552597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5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1046" t="s">
        <v>244</v>
      </c>
      <c r="M56" s="1047"/>
      <c r="N56" s="1047"/>
      <c r="O56" s="1048"/>
      <c r="P56" s="1049">
        <f>T30</f>
        <v>324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3" t="s">
        <v>349</v>
      </c>
      <c r="M59" s="1045"/>
      <c r="N59"/>
      <c r="O59" s="1043" t="s">
        <v>351</v>
      </c>
      <c r="P59" s="1045"/>
      <c r="Q59"/>
      <c r="R59" s="1043" t="s">
        <v>328</v>
      </c>
      <c r="S59" s="1044"/>
      <c r="T59" s="1044"/>
      <c r="U59" s="1045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0.26543135369486814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0.14598724453217748</v>
      </c>
      <c r="E62" s="146"/>
      <c r="F62" s="304">
        <v>68</v>
      </c>
      <c r="G62" s="180" t="s">
        <v>231</v>
      </c>
      <c r="H62" s="182"/>
      <c r="I62" s="181">
        <f>SUM(I53:I61)</f>
        <v>0.70630205926299239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0.65030681655242706</v>
      </c>
      <c r="E64" s="146"/>
      <c r="F64" s="165">
        <v>70</v>
      </c>
      <c r="G64" s="167" t="s">
        <v>352</v>
      </c>
      <c r="H64" s="166"/>
      <c r="I64" s="162">
        <f>+I63+I62</f>
        <v>0.72370839785691976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41" t="s">
        <v>335</v>
      </c>
      <c r="M73" s="1042"/>
      <c r="N73" s="150"/>
      <c r="O73" s="1041" t="s">
        <v>334</v>
      </c>
      <c r="P73" s="1042"/>
      <c r="R73" s="1043" t="s">
        <v>333</v>
      </c>
      <c r="S73" s="1044"/>
      <c r="T73" s="1045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3" t="s">
        <v>317</v>
      </c>
      <c r="C5" s="1005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4"/>
      <c r="C6" s="1006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4"/>
      <c r="C7" s="1006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4"/>
      <c r="C8" s="1006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4"/>
      <c r="C9" s="1006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4"/>
      <c r="C10" s="1006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2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4"/>
      <c r="C11" s="1006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4"/>
      <c r="C30" s="1006"/>
      <c r="D30" s="1009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5">
        <f>Assembly!C2</f>
        <v>0</v>
      </c>
      <c r="D4" s="946"/>
      <c r="E4" s="946"/>
      <c r="F4" s="946"/>
      <c r="G4" s="946"/>
      <c r="H4" s="946"/>
      <c r="I4" s="946"/>
      <c r="J4" s="946"/>
      <c r="K4" s="947"/>
    </row>
    <row r="5" spans="1:14" x14ac:dyDescent="0.25">
      <c r="A5" s="733" t="s">
        <v>595</v>
      </c>
      <c r="B5" s="734"/>
      <c r="C5" s="948">
        <f>Assembly!R2</f>
        <v>3334</v>
      </c>
      <c r="D5" s="946"/>
      <c r="E5" s="946"/>
      <c r="F5" s="946"/>
      <c r="G5" s="946"/>
      <c r="H5" s="946"/>
      <c r="I5" s="946"/>
      <c r="J5" s="946"/>
      <c r="K5" s="947"/>
      <c r="N5" s="731" t="s">
        <v>596</v>
      </c>
    </row>
    <row r="6" spans="1:14" x14ac:dyDescent="0.25">
      <c r="A6" s="735" t="s">
        <v>597</v>
      </c>
      <c r="B6" s="736"/>
      <c r="C6" s="948"/>
      <c r="D6" s="946"/>
      <c r="E6" s="946"/>
      <c r="F6" s="946"/>
      <c r="G6" s="946"/>
      <c r="H6" s="946"/>
      <c r="I6" s="946"/>
      <c r="J6" s="946"/>
      <c r="K6" s="947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8"/>
      <c r="D8" s="946"/>
      <c r="E8" s="946"/>
      <c r="F8" s="946"/>
      <c r="G8" s="946"/>
      <c r="H8" s="946"/>
      <c r="I8" s="946"/>
      <c r="J8" s="946"/>
      <c r="K8" s="947"/>
      <c r="N8" s="731" t="s">
        <v>600</v>
      </c>
    </row>
    <row r="9" spans="1:14" x14ac:dyDescent="0.25">
      <c r="A9" s="733" t="s">
        <v>601</v>
      </c>
      <c r="B9" s="740"/>
      <c r="C9" s="948" t="s">
        <v>598</v>
      </c>
      <c r="D9" s="946"/>
      <c r="E9" s="946"/>
      <c r="F9" s="946"/>
      <c r="G9" s="946"/>
      <c r="H9" s="946"/>
      <c r="I9" s="946"/>
      <c r="J9" s="946"/>
      <c r="K9" s="947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2" t="s">
        <v>604</v>
      </c>
      <c r="J11" s="942" t="s">
        <v>605</v>
      </c>
      <c r="K11" s="942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3"/>
      <c r="J12" s="943"/>
      <c r="K12" s="943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4"/>
      <c r="J13" s="944"/>
      <c r="K13" s="944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 x14ac:dyDescent="0.25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9">
        <f>+'Internal Sign Off'!C4</f>
        <v>0</v>
      </c>
      <c r="B7" s="949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50"/>
      <c r="D4" s="951"/>
      <c r="E4" s="951"/>
      <c r="F4" s="952"/>
    </row>
    <row r="5" spans="1:11" ht="21.75" customHeight="1" x14ac:dyDescent="0.2">
      <c r="B5" s="107" t="s">
        <v>34</v>
      </c>
      <c r="C5" s="950"/>
      <c r="D5" s="951"/>
      <c r="E5" s="951"/>
      <c r="F5" s="95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50"/>
      <c r="D7" s="951"/>
      <c r="E7" s="951"/>
      <c r="F7" s="95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0.66492220116781164</v>
      </c>
      <c r="F23" s="120">
        <f>E23</f>
        <v>0.66492220116781164</v>
      </c>
    </row>
    <row r="24" spans="2:28" x14ac:dyDescent="0.2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 x14ac:dyDescent="0.2">
      <c r="B25" s="121" t="s">
        <v>40</v>
      </c>
      <c r="C25" s="108"/>
      <c r="D25" s="361"/>
      <c r="E25" s="122">
        <f>Assembly!H97</f>
        <v>1.8306339493928257E-2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-0.72370839785691976</v>
      </c>
      <c r="F26" s="120">
        <f>F22-F23-F24-F25</f>
        <v>-0.7228083969569189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-0.72370839785691976</v>
      </c>
      <c r="F28" s="120">
        <f>F26-F27</f>
        <v>-0.7228083969569189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3" t="s">
        <v>20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4" t="s">
        <v>3</v>
      </c>
      <c r="R7" s="955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0.66492220116781164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1.8306339493928257E-2</v>
      </c>
      <c r="H34" s="327">
        <f>'Machined Part #1'!I64</f>
        <v>0.72370839785691976</v>
      </c>
      <c r="I34" s="327"/>
      <c r="J34" s="844">
        <f t="shared" ref="J34:J43" si="1">$H34</f>
        <v>0.72370839785691976</v>
      </c>
      <c r="K34" s="812"/>
      <c r="L34" s="327"/>
      <c r="M34" s="327">
        <f t="shared" ref="M34:M43" si="2">$H34</f>
        <v>0.72370839785691976</v>
      </c>
      <c r="N34" s="812"/>
      <c r="O34" s="327"/>
      <c r="P34" s="327">
        <f t="shared" ref="P34:P43" si="3">$H34</f>
        <v>0.72370839785691976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0.72370839785691976</v>
      </c>
      <c r="I44" s="467"/>
      <c r="J44" s="847">
        <f>SUM(J34:J43)</f>
        <v>0.72370839785691976</v>
      </c>
      <c r="K44" s="814"/>
      <c r="L44" s="467"/>
      <c r="M44" s="467">
        <f>SUM(M34:M43)</f>
        <v>0.72370839785691976</v>
      </c>
      <c r="N44" s="814"/>
      <c r="O44" s="467"/>
      <c r="P44" s="467">
        <f>SUM(P34:P43)</f>
        <v>0.72370839785691976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0.66492220116781164</v>
      </c>
      <c r="I95" s="478"/>
      <c r="J95" s="862">
        <f>J65+SUM(F46:F55)+SUM(F34:F43)+J32</f>
        <v>4.0479857195179908E-2</v>
      </c>
      <c r="K95" s="817"/>
      <c r="L95" s="478"/>
      <c r="M95" s="478">
        <f>M65+SUM(G46:G55)+SUM(G34:G43)+M32</f>
        <v>1.8306339493928257E-2</v>
      </c>
      <c r="N95" s="817"/>
      <c r="O95" s="478"/>
      <c r="P95" s="478">
        <f>P65+SUM(H46:H55)+SUM(H34:H43)+P32</f>
        <v>0.72370839785691976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3">
        <f>J80+SUM(G46:G55)+SUM(G34:G43)</f>
        <v>1.8306339493928257E-2</v>
      </c>
      <c r="K96" s="823"/>
      <c r="L96" s="397"/>
      <c r="M96" s="397">
        <f>M80+SUM(H46:H55)+SUM(H34:H43)</f>
        <v>0.72370839785691976</v>
      </c>
      <c r="N96" s="823"/>
      <c r="O96" s="397"/>
      <c r="P96" s="397">
        <f>P80+SUM(J46:J55)+SUM(J34:J43)</f>
        <v>0.72370839785691976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1.8306339493928257E-2</v>
      </c>
      <c r="I97" s="326"/>
      <c r="J97" s="864">
        <f>J81+SUM(H46:H55)+SUM(H34:H43)+J91</f>
        <v>0.72370839785691976</v>
      </c>
      <c r="K97" s="816"/>
      <c r="L97" s="326"/>
      <c r="M97" s="326">
        <f>M81+SUM(J46:J55)+SUM(J34:J43)+M91</f>
        <v>0.72370839785691976</v>
      </c>
      <c r="N97" s="816"/>
      <c r="O97" s="326"/>
      <c r="P97" s="326">
        <f>P81+SUM(M46:M55)+SUM(M34:M43)+P91</f>
        <v>0.72370839785691976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0.72370839785691976</v>
      </c>
      <c r="I99" s="360"/>
      <c r="J99" s="866">
        <f>SUM(J95:J98)</f>
        <v>0.78249459454602788</v>
      </c>
      <c r="K99" s="818"/>
      <c r="L99" s="360"/>
      <c r="M99" s="360">
        <f>SUM(M95:M98)</f>
        <v>1.4657231352077678</v>
      </c>
      <c r="N99" s="818"/>
      <c r="O99" s="360"/>
      <c r="P99" s="360">
        <f>SUM(P95:P98)</f>
        <v>2.1711251935707594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2016-01-22T17:06:49Z</dcterms:modified>
</cp:coreProperties>
</file>