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3" l="1"/>
  <c r="S17" i="26"/>
  <c r="S17" i="27"/>
  <c r="K45" i="6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<sst xmlns="http://schemas.openxmlformats.org/spreadsheetml/2006/main" count="3071" uniqueCount="708">
  <si>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</si>
  <si>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</si>
  <si>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</si>
  <si>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</si>
  <si>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</si>
  <si>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</si>
  <si>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</si>
  <si>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</si>
  <si>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</si>
  <si>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</si>
  <si>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</si>
  <si>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</si>
  <si>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</si>
  <si>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</si>
  <si>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</si>
  <si>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</si>
  <si>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</si>
  <si>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</si>
  <si>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</si>
  <si>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</si>
  <si>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</si>
  <si>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</si>
  <si>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</si>
  <si>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</si>
  <si>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</si>
  <si>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</si>
  <si>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</si>
  <si>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</si>
  <si>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</si>
  <si>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</si>
  <si>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</si>
  <si>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</si>
  <si>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</si>
  <si>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</si>
  <si>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</si>
  <si>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</si>
  <si>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</si>
  <si>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</si>
  <si>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</si>
  <si>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</si>
  <si>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</si>
  <si>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</si>
  <si>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</si>
  <si>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</si>
  <si>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</si>
  <si>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</si>
  <si>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</si>
  <si>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</si>
  <si>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</si>
  <si>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</si>
  <si>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</si>
  <si>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</si>
  <si>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</si>
  <si>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</si>
  <si>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</si>
  <si>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</si>
  <si>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</si>
  <si>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</si>
  <si>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</si>
  <si>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</si>
  <si>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</si>
  <si>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</si>
  <si>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</si>
  <si>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</si>
  <si>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</si>
  <si>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</si>
  <si>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</si>
  <si>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</si>
  <si>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</si>
  <si>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</si>
  <si>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</si>
  <si>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</si>
  <si>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</si>
  <si>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</si>
  <si>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</si>
  <si>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</si>
  <si>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</si>
  <si>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</si>
  <si>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</si>
  <si>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</si>
  <si>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</si>
  <si>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</si>
  <si>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</si>
  <si>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</si>
  <si>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</si>
  <si>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</si>
  <si>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</si>
  <si>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</si>
  <si>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</si>
  <si>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</si>
  <si>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</si>
  <si>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</si>
  <si>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</si>
  <si>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</si>
  <si>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</si>
  <si>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</si>
  <si>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</si>
  <si>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</si>
  <si>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</si>
  <si>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</si>
  <si>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</si>
  <si>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</si>
  <si>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</si>
  <si>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</si>
  <si>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</si>
  <si>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</si>
  <si>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</si>
  <si>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</si>
  <si>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</si>
  <si>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</si>
  <si>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</si>
  <si>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</si>
  <si>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</si>
  <si>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</si>
  <si>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</si>
  <si>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</si>
  <si>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</si>
  <si>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</si>
  <si>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</si>
  <si>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</si>
  <si>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</si>
  <si>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</si>
  <si>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</si>
  <si>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</si>
  <si>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</si>
  <si>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</si>
  <si>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</si>
  <si>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</si>
  <si>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</si>
  <si>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</si>
  <si>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</si>
  <si>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</si>
  <si>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</si>
  <si>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</si>
  <si>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</si>
  <si>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</si>
  <si>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</si>
  <si>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</si>
  <si>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</si>
  <si>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</si>
  <si>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</si>
  <si>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</si>
  <si>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</si>
  <si>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</si>
  <si>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</si>
  <si>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</si>
  <si>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</si>
  <si>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</si>
  <si>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</si>
  <si>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</si>
  <si>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</si>
  <si>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</si>
  <si>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</si>
  <si>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</si>
  <si>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</si>
  <si>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</si>
  <si>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</si>
  <si>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</si>
  <si>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</si>
  <si>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</si>
  <si>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</si>
  <si>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</si>
  <si>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</si>
  <si>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</si>
  <si>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</si>
  <si>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</si>
  <si>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</si>
  <si>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</si>
  <si>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</si>
  <si>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</si>
  <si>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</si>
  <si>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</si>
  <si>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</si>
  <si>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</si>
  <si>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</si>
  <si>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</si>
  <si>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</si>
  <si>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</si>
  <si>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</si>
  <si>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</si>
  <si>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</si>
  <si>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</si>
  <si>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</si>
  <si>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</si>
  <si>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</si>
  <si>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</si>
  <si>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</si>
  <si>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</si>
  <si>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</si>
  <si>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</si>
  <si>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</si>
  <si>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</si>
  <si>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</si>
  <si>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</si>
  <si>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</si>
  <si>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</si>
  <si>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</si>
  <si>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</si>
  <si>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</si>
  <si>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</si>
  <si>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</si>
  <si>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</si>
  <si>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</si>
  <si>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</si>
  <si>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</si>
  <si>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</si>
  <si>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</si>
  <si>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</si>
  <si>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</si>
  <si>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</si>
  <si>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</si>
  <si>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</si>
  <si>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</si>
  <si>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</si>
  <si>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</si>
  <si>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</si>
  <si>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</si>
  <si>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</si>
  <si>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</si>
  <si>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</si>
  <si>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</si>
  <si>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</si>
  <si>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</si>
  <si>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</si>
  <si>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</si>
  <si>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</si>
  <si>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</si>
  <si>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</si>
  <si>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</si>
  <si>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</si>
  <si>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</si>
  <si>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</si>
  <si>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</si>
  <si>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</si>
  <si>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</si>
  <si>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</si>
  <si>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</si>
  <si>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</si>
  <si>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</si>
  <si>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</si>
  <si>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</si>
  <si>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</si>
  <si>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</si>
  <si>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</si>
  <si>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</si>
  <si>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</si>
  <si>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</si>
  <si>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</si>
  <si>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</si>
  <si>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</si>
  <si>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</si>
  <si>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</si>
  <si>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</si>
  <si>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</si>
  <si>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</si>
  <si>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</si>
  <si>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</si>
  <si>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</si>
  <si>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</si>
  <si>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</si>
  <si>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</si>
  <si>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</si>
  <si>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</si>
  <si>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</si>
  <si>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</si>
  <si>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</si>
  <si>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</si>
  <si>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</si>
  <si>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</si>
  <si>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</si>
  <si>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</si>
  <si>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</si>
  <si>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</si>
  <si>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</si>
  <si>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</si>
  <si>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</si>
  <si>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</si>
  <si>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</si>
  <si>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</si>
  <si>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</si>
  <si>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</si>
  <si>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</si>
  <si>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</si>
  <si>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</si>
  <si>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</si>
  <si>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</si>
  <si>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</si>
  <si>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</si>
  <si>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</si>
  <si>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</si>
  <si>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</si>
  <si>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</si>
  <si>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</si>
  <si>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</si>
  <si>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</si>
  <si>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</si>
  <si>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</si>
  <si>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</si>
  <si>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</si>
  <si>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</si>
  <si>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</si>
  <si>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</si>
  <si>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</si>
  <si>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</si>
  <si>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</si>
  <si>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</si>
  <si>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</si>
  <si>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</si>
  <si>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</si>
  <si>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</si>
  <si>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</si>
  <si>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</si>
  <si>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</si>
  <si>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</si>
  <si>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</si>
  <si>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</si>
  <si>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</si>
  <si>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</si>
  <si>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</si>
  <si>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</si>
  <si>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</si>
  <si>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</si>
  <si>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</si>
  <si>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</si>
  <si>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</si>
  <si>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</si>
  <si>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</si>
  <si>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</si>
  <si>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</si>
  <si>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</si>
  <si>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</si>
  <si>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</si>
  <si>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</si>
  <si>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</si>
  <si>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</si>
  <si>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</si>
  <si>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</si>
  <si>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</si>
  <si>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</si>
  <si>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</si>
  <si>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</si>
  <si>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</si>
  <si>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</si>
  <si>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</si>
  <si>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</si>
  <si>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</si>
  <si>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</si>
  <si>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</si>
  <si>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</si>
  <si>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</si>
  <si>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</si>
  <si>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</si>
  <si>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</si>
  <si>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</si>
  <si>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</si>
  <si>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</si>
  <si>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</si>
  <si>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</si>
  <si>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</si>
  <si>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</si>
  <si>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</si>
  <si>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</si>
  <si>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</si>
  <si>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</si>
  <si>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</si>
  <si>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</si>
  <si>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</si>
  <si>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</si>
  <si>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</si>
  <si>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</si>
  <si>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</si>
  <si>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</si>
  <si>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</si>
  <si>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</si>
  <si>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</si>
  <si>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</si>
  <si>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</si>
  <si>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</si>
  <si>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</si>
  <si>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</si>
  <si>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</si>
  <si>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</si>
  <si>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</si>
  <si>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</si>
  <si>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</si>
  <si>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</si>
  <si>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</si>
  <si>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</si>
  <si>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</si>
  <si>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</si>
  <si>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</si>
  <si>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</si>
  <si>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</si>
  <si>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</si>
  <si>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</si>
  <si>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</si>
  <si>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</si>
  <si>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</si>
  <si>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</si>
  <si>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</si>
  <si>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</si>
  <si>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</si>
  <si>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</si>
  <si>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</si>
  <si>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</si>
  <si>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</si>
  <si>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</si>
  <si>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</si>
  <si>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</si>
  <si>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</si>
  <si>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</si>
  <si>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</si>
  <si>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</si>
  <si>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</si>
  <si>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</si>
  <si>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</si>
  <si>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</si>
  <si>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</si>
  <si>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</si>
  <si>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</si>
  <si>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</si>
  <si>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</si>
  <si>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</si>
  <si>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</si>
  <si>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</si>
  <si>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</si>
  <si>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</si>
  <si>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</si>
  <si>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</si>
  <si>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</si>
  <si>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</si>
  <si>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</si>
  <si>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</si>
  <si>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</si>
  <si>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</si>
  <si>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</si>
  <si>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</si>
  <si>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</si>
  <si>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</si>
  <si>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</si>
  <si>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</si>
  <si>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</si>
  <si>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</si>
  <si>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</si>
  <si>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</si>
  <si>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</si>
  <si>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</si>
  <si>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</si>
  <si>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</si>
  <si>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</si>
  <si>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</si>
  <si>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</si>
  <si>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</si>
  <si>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</si>
  <si>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</si>
  <si>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</si>
  <si>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</si>
  <si>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</si>
  <si>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</si>
  <si>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</si>
  <si>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</si>
  <si>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</si>
  <si>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</si>
  <si>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</si>
  <si>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</si>
  <si>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</si>
  <si>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</si>
  <si>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</si>
  <si>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</si>
  <si>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</si>
  <si>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</si>
  <si>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</si>
  <si>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</si>
  <si>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</si>
  <si>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</si>
  <si>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</si>
  <si>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</si>
  <si>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</si>
  <si>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</si>
  <si>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</si>
  <si>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</si>
  <si>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</si>
  <si>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</si>
  <si>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</si>
  <si>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</si>
  <si>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</si>
  <si>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</si>
  <si>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</si>
  <si>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</si>
  <si>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</si>
  <si>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</si>
  <si>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</si>
  <si>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</si>
  <si>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</si>
  <si>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</si>
  <si>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</si>
  <si>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</si>
  <si>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</si>
  <si>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</si>
  <si>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</si>
  <si>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</si>
  <si>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</si>
  <si>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</si>
  <si>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</si>
  <si>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</si>
  <si>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</si>
  <si>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</si>
  <si>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</si>
  <si>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</si>
  <si>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</si>
  <si>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</si>
  <si>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</si>
  <si>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</si>
  <si>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</si>
  <si>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</si>
  <si>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</si>
  <si>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</si>
  <si>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</si>
  <si>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</si>
  <si>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</si>
  <si>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</si>
  <si>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</si>
  <si>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</si>
  <si>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</si>
  <si>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</si>
  <si>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</si>
  <si>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</si>
  <si>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</si>
  <si>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</si>
  <si>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</si>
  <si>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</si>
  <si>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</si>
  <si>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</si>
  <si>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</si>
  <si>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</si>
  <si>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</si>
  <si>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</si>
  <si>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</si>
  <si>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</si>
  <si>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</si>
  <si>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</si>
  <si>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</si>
  <si>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</si>
  <si>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</si>
  <si>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</si>
  <si>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</si>
  <si>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</si>
  <si>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</si>
  <si>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</si>
  <si>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</si>
  <si>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</si>
  <si>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</si>
  <si>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</si>
  <si>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</si>
  <si>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</si>
  <si>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</si>
  <si>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</si>
  <si>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</si>
  <si>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</si>
  <si>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</si>
  <si>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</si>
  <si>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</si>
  <si>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</si>
  <si>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</si>
  <si>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</si>
  <si>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</si>
  <si>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</si>
  <si>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</si>
  <si>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</si>
  <si>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</si>
  <si>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</si>
  <si>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</si>
  <si>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</si>
  <si>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</si>
  <si>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</si>
  <si>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</si>
  <si>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</si>
  <si>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</si>
  <si>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</si>
  <si>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</si>
  <si>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</si>
  <si>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</si>
  <si>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</si>
  <si>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</si>
  <si>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</si>
  <si>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</si>
  <si>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</si>
  <si>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</si>
  <si>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</si>
  <si>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</si>
  <si>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</si>
  <si>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</si>
  <si>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</si>
  <si>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</si>
  <si>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</si>
  <si>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</si>
  <si>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</si>
  <si>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</si>
  <si>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</si>
  <si>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</si>
  <si>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</si>
  <si>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</si>
  <si>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</si>
  <si>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</si>
  <si>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</si>
  <si>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</si>
  <si>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</si>
  <si>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</si>
  <si>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</si>
  <si>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</si>
  <si>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</si>
  <si>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</si>
  <si>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</si>
  <si>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</si>
  <si>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</si>
  <si>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</si>
  <si>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</si>
  <si>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</si>
  <si>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</si>
  <si>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</si>
  <si>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</si>
  <si>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</si>
  <si>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</si>
  <si>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</si>
  <si>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</si>
  <si>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</si>
  <si>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</si>
  <si>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</si>
  <si>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</si>
  <si>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</si>
  <si>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</si>
  <si>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</si>
  <si>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</si>
  <si>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</si>
  <si>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</si>
  <si>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</si>
  <si>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</si>
  <si>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</si>
  <si>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</si>
  <si>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</si>
  <si>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</si>
  <si>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</si>
  <si>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</si>
  <si>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</si>
  <si>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</si>
  <si>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</si>
  <si>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</si>
  <si>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</si>
  <si>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</si>
  <si>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</si>
  <si>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</si>
  <si>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</si>
  <si>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</si>
  <si>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</si>
  <si>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</si>
  <si>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</si>
  <si>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</si>
  <si>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</si>
  <si>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</si>
  <si>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</si>
  <si>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</si>
  <si>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</si>
  <si>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</si>
  <si>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</si>
  <si>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</si>
  <si>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</si>
  <si>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</si>
  <si>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</si>
  <si>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</si>
  <si>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</si>
  <si>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</si>
  <si>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</si>
  <si>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</si>
  <si>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</si>
  <si>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</si>
  <si>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</si>
  <si>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</si>
  <si>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</si>
  <si>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</si>
  <si>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</si>
  <si>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</si>
  <si>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</si>
  <si>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</si>
  <si>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</si>
  <si>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</si>
  <si>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</si>
  <si>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</si>
  <si>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</si>
  <si>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</si>
  <si>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</si>
  <si>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</si>
  <si>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</si>
  <si>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</si>
  <si>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</si>
  <si>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</si>
  <si>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</si>
  <si>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</si>
  <si>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</si>
  <si>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</si>
  <si>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</si>
  <si>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</si>
  <si>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</si>
  <si>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</si>
  <si>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</si>
  <si>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</si>
  <si>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</si>
  <si>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</si>
  <si>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PWN2007-H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</si>
</sst>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6" t="s">
        <v>707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PWN2007-H</v>
      </c>
      <c r="Q5" s="348"/>
      <c r="R5" s="226"/>
      <c r="S5" s="226"/>
      <c r="T5" s="226"/>
      <c r="U5" s="349" t="s">
        <v>16</v>
      </c>
      <c r="V5" s="920">
        <f ca="1" xml:space="preserve"> TODAY()</f>
        <v>41809</v>
      </c>
      <c r="W5" s="158"/>
      <c r="X5" s="158"/>
      <c r="Y5" s="158"/>
    </row>
    <row r="6" spans="1:29" ht="18.75" thickBot="1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8">
        <v>1</v>
      </c>
      <c r="B8" s="999" t="s">
        <v>317</v>
      </c>
      <c r="C8" s="1001" t="s">
        <v>341</v>
      </c>
      <c r="D8" s="100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8"/>
      <c r="B9" s="1000"/>
      <c r="C9" s="1002"/>
      <c r="D9" s="1003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8"/>
      <c r="B10" s="1000"/>
      <c r="C10" s="1002"/>
      <c r="D10" s="1003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8"/>
      <c r="B11" s="1000"/>
      <c r="C11" s="1002"/>
      <c r="D11" s="1003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8"/>
      <c r="B12" s="1000"/>
      <c r="C12" s="1002"/>
      <c r="D12" s="100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8"/>
      <c r="B13" s="1000"/>
      <c r="C13" s="1002"/>
      <c r="D13" s="100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9">
        <v>0.8</v>
      </c>
      <c r="P13" s="158"/>
      <c r="Q13" s="971" t="s">
        <v>312</v>
      </c>
      <c r="R13" s="981"/>
      <c r="S13" s="998">
        <f>+C20</f>
        <v>0.375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8"/>
      <c r="B14" s="1000"/>
      <c r="C14" s="1002"/>
      <c r="D14" s="100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8">
        <v>2</v>
      </c>
      <c r="B15" s="999" t="s">
        <v>306</v>
      </c>
      <c r="C15" s="1001" t="s">
        <v>343</v>
      </c>
      <c r="D15" s="100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0" t="s">
        <v>309</v>
      </c>
      <c r="M15" s="972"/>
      <c r="N15" s="252"/>
      <c r="O15" s="790">
        <v>6.5000000000000002E-2</v>
      </c>
      <c r="P15" s="158"/>
      <c r="Q15" s="971" t="s">
        <v>308</v>
      </c>
      <c r="R15" s="981"/>
      <c r="S15" s="789">
        <v>0.88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8"/>
      <c r="B16" s="1000"/>
      <c r="C16" s="1002"/>
      <c r="D16" s="100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8"/>
      <c r="B17" s="1000"/>
      <c r="C17" s="1002"/>
      <c r="D17" s="1005"/>
      <c r="E17" s="204"/>
      <c r="F17" s="443">
        <v>37</v>
      </c>
      <c r="G17" s="204" t="s">
        <v>452</v>
      </c>
      <c r="H17" s="318"/>
      <c r="I17" s="451">
        <f>IF(OR(C28="HS",C28="HL"),T30,U52)</f>
        <v>420.77922077922079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8"/>
      <c r="B18" s="1000"/>
      <c r="C18" s="1002"/>
      <c r="D18" s="100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9">
        <f>SUM(O13:O16)</f>
        <v>0.89500000000000002</v>
      </c>
      <c r="P18" s="158"/>
      <c r="Q18" s="971" t="s">
        <v>302</v>
      </c>
      <c r="R18" s="972"/>
      <c r="S18" s="981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8"/>
      <c r="B19" s="1000"/>
      <c r="C19" s="1004"/>
      <c r="D19" s="100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2.8720524691358027E-2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1" t="s">
        <v>299</v>
      </c>
      <c r="R20" s="981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7" t="s">
        <v>691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0.90395000000000003</v>
      </c>
      <c r="P22" s="158"/>
      <c r="Q22" s="971" t="s">
        <v>296</v>
      </c>
      <c r="R22" s="972"/>
      <c r="S22" s="972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9" t="s">
        <v>699</v>
      </c>
      <c r="M24" s="970"/>
      <c r="N24" s="970"/>
      <c r="O24" s="919">
        <f>IF(ISERROR(S17/T22),,S17/T22)</f>
        <v>2.8952343287485447E-2</v>
      </c>
      <c r="P24" s="243" t="s">
        <v>22</v>
      </c>
      <c r="Q24" s="959" t="s">
        <v>692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6" t="s">
        <v>289</v>
      </c>
      <c r="M27" s="967"/>
      <c r="N27" s="967"/>
      <c r="O27" s="967"/>
      <c r="P27" s="968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7">
        <v>8</v>
      </c>
      <c r="B28" s="1029" t="s">
        <v>676</v>
      </c>
      <c r="C28" s="1001" t="s">
        <v>324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3" t="s">
        <v>288</v>
      </c>
      <c r="R28" s="974"/>
      <c r="S28" s="975"/>
      <c r="T28" s="787">
        <v>7.7</v>
      </c>
      <c r="U28" s="157" t="s">
        <v>698</v>
      </c>
      <c r="V28" s="198"/>
      <c r="W28" s="158"/>
      <c r="X28" s="158"/>
      <c r="Y28" s="158"/>
    </row>
    <row r="29" spans="1:29" ht="15.75" customHeight="1">
      <c r="A29" s="1027"/>
      <c r="B29" s="1029"/>
      <c r="C29" s="1002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467.53246753246754</v>
      </c>
      <c r="U29" s="318"/>
      <c r="V29" s="344"/>
      <c r="W29" s="318"/>
      <c r="X29" s="318"/>
      <c r="Y29" s="223"/>
    </row>
    <row r="30" spans="1:29" ht="15.75" customHeight="1" thickBot="1">
      <c r="A30" s="1027"/>
      <c r="B30" s="1029"/>
      <c r="C30" s="1002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9" t="s">
        <v>707</v>
      </c>
      <c r="N30" s="979"/>
      <c r="O30" s="921">
        <v>1.478E-2</v>
      </c>
      <c r="P30" s="158"/>
      <c r="Q30" s="320" t="s">
        <v>287</v>
      </c>
      <c r="R30" s="321"/>
      <c r="S30" s="319"/>
      <c r="T30" s="234">
        <f>IF(ISERROR(T29*0.9),"",T29*0.9)</f>
        <v>420.77922077922079</v>
      </c>
      <c r="U30" s="158"/>
      <c r="V30" s="198"/>
      <c r="W30" s="158"/>
      <c r="X30" s="318"/>
      <c r="Y30" s="223"/>
    </row>
    <row r="31" spans="1:29" ht="15.75" customHeight="1" thickBot="1">
      <c r="A31" s="1027"/>
      <c r="B31" s="1029"/>
      <c r="C31" s="1002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7"/>
      <c r="B32" s="1029"/>
      <c r="C32" s="1002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1.4172343287485447E-2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7"/>
      <c r="B33" s="1029"/>
      <c r="C33" s="1002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7"/>
      <c r="B34" s="1029"/>
      <c r="C34" s="1002"/>
      <c r="D34" s="1032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7"/>
      <c r="B35" s="1029"/>
      <c r="C35" s="1002"/>
      <c r="D35" s="1032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81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2" t="s">
        <v>706</v>
      </c>
      <c r="M37" s="994" t="s">
        <v>704</v>
      </c>
      <c r="N37" s="99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994" t="s">
        <v>705</v>
      </c>
      <c r="N38" s="99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5" t="s">
        <v>274</v>
      </c>
      <c r="M42" s="996"/>
      <c r="N42" s="996"/>
      <c r="O42" s="996"/>
      <c r="P42" s="99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2"/>
      <c r="N44" s="981"/>
      <c r="O44" s="284">
        <v>6</v>
      </c>
      <c r="P44" s="214"/>
      <c r="Q44" s="971" t="s">
        <v>269</v>
      </c>
      <c r="R44" s="981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2"/>
      <c r="N46" s="972"/>
      <c r="O46" s="972"/>
      <c r="P46" s="972"/>
      <c r="Q46" s="972"/>
      <c r="R46" s="98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0" t="s">
        <v>263</v>
      </c>
      <c r="M47" s="972"/>
      <c r="N47" s="972"/>
      <c r="O47" s="972"/>
      <c r="P47" s="972"/>
      <c r="Q47" s="972"/>
      <c r="R47" s="981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2"/>
      <c r="N48" s="972"/>
      <c r="O48" s="972"/>
      <c r="P48" s="972"/>
      <c r="Q48" s="972"/>
      <c r="R48" s="981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0" t="s">
        <v>245</v>
      </c>
      <c r="G51" s="961"/>
      <c r="H51" s="961"/>
      <c r="I51" s="962"/>
      <c r="K51" s="158"/>
      <c r="L51" s="980" t="s">
        <v>253</v>
      </c>
      <c r="M51" s="972"/>
      <c r="N51" s="972"/>
      <c r="O51" s="972"/>
      <c r="P51" s="972"/>
      <c r="Q51" s="972"/>
      <c r="R51" s="972"/>
      <c r="S51" s="981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3"/>
      <c r="G52" s="964"/>
      <c r="H52" s="964"/>
      <c r="I52" s="965"/>
      <c r="K52" s="158"/>
      <c r="L52" s="980" t="s">
        <v>688</v>
      </c>
      <c r="M52" s="972"/>
      <c r="N52" s="972"/>
      <c r="O52" s="972"/>
      <c r="P52" s="972"/>
      <c r="Q52" s="972"/>
      <c r="R52" s="972"/>
      <c r="S52" s="981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9" t="s">
        <v>248</v>
      </c>
      <c r="M54" s="1040"/>
      <c r="N54" s="1040"/>
      <c r="O54" s="1041"/>
      <c r="P54" s="1044">
        <f>U52</f>
        <v>605.20663543249862</v>
      </c>
      <c r="Q54" s="1045"/>
      <c r="R54" s="1043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2.8720524691358027E-2</v>
      </c>
      <c r="L56" s="1039" t="s">
        <v>244</v>
      </c>
      <c r="M56" s="1040"/>
      <c r="N56" s="1040"/>
      <c r="O56" s="1041"/>
      <c r="P56" s="1042">
        <f>T30</f>
        <v>420.77922077922079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9.7955641411332769E-2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1.3711404090900789E-2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0.11166704550223355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disablePrompts="1"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>
        <v>7.5</v>
      </c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41809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3.1886986257908811E-2</v>
      </c>
      <c r="F24" s="120">
        <f>E24</f>
        <v>3.1886986257908811E-2</v>
      </c>
    </row>
    <row r="25" spans="2:28">
      <c r="B25" s="121" t="s">
        <v>40</v>
      </c>
      <c r="C25" s="108"/>
      <c r="D25" s="361"/>
      <c r="E25" s="122">
        <f>Assembly!H97</f>
        <v>1.5511405890902588E-2</v>
      </c>
      <c r="F25" s="123">
        <f>E25-Assembly!H85-Assembly!H86-Assembly!H88-Assembly!H89-'Machined Part #1'!I54-'Machined Part #1'!I58-'Pacific Quote #2'!I50-'Pacific Quote #2'!I54-'Pacific Quote #3'!I50-'Pacific Quote #3'!I54</f>
        <v>1.3711404090900789E-2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-0.11166704550223357</v>
      </c>
      <c r="F26" s="120">
        <f>F22-F23-F24-F25</f>
        <v>-0.10986704370223176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-0.11166704550223357</v>
      </c>
      <c r="F28" s="120">
        <f>F26-F27</f>
        <v>-0.10986704370223176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3.1886986257908811E-2</v>
      </c>
      <c r="G34" s="468">
        <f>'Machined Part #1'!I63+'Machined Part #1'!I54+'Machined Part #1'!I58</f>
        <v>1.5511405890902588E-2</v>
      </c>
      <c r="H34" s="327">
        <f>'Machined Part #1'!I64</f>
        <v>0.11166704550223355</v>
      </c>
      <c r="I34" s="327"/>
      <c r="J34" s="844">
        <f t="shared" ref="J34:J43" si="1">$H34</f>
        <v>0.11166704550223355</v>
      </c>
      <c r="K34" s="812"/>
      <c r="L34" s="327"/>
      <c r="M34" s="327">
        <f t="shared" ref="M34:M43" si="2">$H34</f>
        <v>0.11166704550223355</v>
      </c>
      <c r="N34" s="812"/>
      <c r="O34" s="327"/>
      <c r="P34" s="327">
        <f t="shared" ref="P34:P43" si="3">$H34</f>
        <v>0.11166704550223355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0.11166704550223355</v>
      </c>
      <c r="I44" s="467"/>
      <c r="J44" s="847">
        <f>SUM(J34:J43)</f>
        <v>0.11166704550223355</v>
      </c>
      <c r="K44" s="814"/>
      <c r="L44" s="467"/>
      <c r="M44" s="467">
        <f>SUM(M34:M43)</f>
        <v>0.11166704550223355</v>
      </c>
      <c r="N44" s="814"/>
      <c r="O44" s="467"/>
      <c r="P44" s="467">
        <f>SUM(P34:P43)</f>
        <v>0.11166704550223355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2">
        <f>J65+SUM(F46:F55)+SUM(F34:F43)+J32</f>
        <v>3.1886986257908811E-2</v>
      </c>
      <c r="K95" s="817"/>
      <c r="L95" s="478"/>
      <c r="M95" s="478">
        <f>M65+SUM(G46:G55)+SUM(G34:G43)+M32</f>
        <v>1.5511405890902588E-2</v>
      </c>
      <c r="N95" s="817"/>
      <c r="O95" s="478"/>
      <c r="P95" s="478">
        <f>P65+SUM(H46:H55)+SUM(H34:H43)+P32</f>
        <v>0.11166704550223355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3.1886986257908811E-2</v>
      </c>
      <c r="I96" s="397"/>
      <c r="J96" s="863">
        <f>J80+SUM(G46:G55)+SUM(G34:G43)</f>
        <v>1.5511405890902588E-2</v>
      </c>
      <c r="K96" s="823"/>
      <c r="L96" s="397"/>
      <c r="M96" s="397">
        <f>M80+SUM(H46:H55)+SUM(H34:H43)</f>
        <v>0.11166704550223355</v>
      </c>
      <c r="N96" s="823"/>
      <c r="O96" s="397"/>
      <c r="P96" s="397">
        <f>P80+SUM(J46:J55)+SUM(J34:J43)</f>
        <v>0.11166704550223355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1.5511405890902588E-2</v>
      </c>
      <c r="I97" s="326"/>
      <c r="J97" s="864">
        <f>J81+SUM(H46:H55)+SUM(H34:H43)+J91</f>
        <v>0.11166704550223355</v>
      </c>
      <c r="K97" s="816"/>
      <c r="L97" s="326"/>
      <c r="M97" s="326">
        <f>M81+SUM(J46:J55)+SUM(J34:J43)+M91</f>
        <v>0.11166704550223355</v>
      </c>
      <c r="N97" s="816"/>
      <c r="O97" s="326"/>
      <c r="P97" s="326">
        <f>P81+SUM(M46:M55)+SUM(M34:M43)+P91</f>
        <v>0.11166704550223355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0.11166704550223357</v>
      </c>
      <c r="I99" s="360"/>
      <c r="J99" s="866">
        <f>SUM(J95:J98)</f>
        <v>0.15906543765104494</v>
      </c>
      <c r="K99" s="818"/>
      <c r="L99" s="360"/>
      <c r="M99" s="360">
        <f>SUM(M95:M98)</f>
        <v>0.23884549689536969</v>
      </c>
      <c r="N99" s="818"/>
      <c r="O99" s="360"/>
      <c r="P99" s="360">
        <f>SUM(P95:P98)</f>
        <v>0.33500113650670066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2014-06-19T12:37:00Z</dcterms:modified>
</cp:coreProperties>
</file>