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6" l="1"/>
  <c r="S17" i="23"/>
  <c r="S17" i="27"/>
  <c r="D41" i="27" s="1"/>
  <c r="D43" i="27" s="1"/>
  <c r="K45" i="6"/>
  <c r="K76" i="6"/>
  <c r="K51" i="6"/>
  <c r="K77" i="6"/>
  <c r="S17" i="25"/>
  <c r="D41" i="25" s="1"/>
  <c r="D43" i="25" s="1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T19" i="25" l="1"/>
  <c r="D41" i="28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J37" i="1" s="1"/>
  <c r="I60" i="25"/>
  <c r="H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37" i="1" l="1"/>
  <c r="M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 s="1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I91" i="6"/>
  <c r="I93" i="6"/>
  <c r="I95" i="6"/>
  <c r="I97" i="6"/>
  <c r="M20" i="6"/>
  <c r="M73" i="6" s="1"/>
  <c r="O20" i="6"/>
  <c r="O147" i="6" s="1"/>
  <c r="I83" i="6"/>
  <c r="I86" i="6"/>
  <c r="J94" i="6"/>
  <c r="L77" i="6"/>
  <c r="L147" i="6"/>
  <c r="H60" i="1"/>
  <c r="H61" i="1"/>
  <c r="H62" i="1"/>
  <c r="H63" i="1"/>
  <c r="H64" i="1"/>
  <c r="E31" i="5"/>
  <c r="F31" i="5" s="1"/>
  <c r="J86" i="6" l="1"/>
  <c r="J92" i="6"/>
  <c r="H47" i="6"/>
  <c r="H71" i="6" s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45" i="6"/>
  <c r="M146" i="6"/>
  <c r="M148" i="6"/>
  <c r="M147" i="6"/>
  <c r="K98" i="6"/>
  <c r="M152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Q93" i="6" l="1"/>
  <c r="M93" i="6"/>
  <c r="O87" i="6"/>
  <c r="O101" i="6"/>
  <c r="M101" i="6"/>
  <c r="M84" i="6"/>
  <c r="O91" i="6"/>
  <c r="O93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<sst xmlns="http://schemas.openxmlformats.org/spreadsheetml/2006/main" count="3072" uniqueCount="710">
  <si>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</si>
  <si>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</si>
  <si>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</si>
  <si>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</si>
  <si>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</si>
  <si>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</si>
  <si>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</si>
  <si>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</si>
  <si>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</si>
  <si>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</si>
  <si>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</si>
  <si>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</si>
  <si>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</si>
  <si>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</si>
  <si>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</si>
  <si>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</si>
  <si>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</si>
  <si>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</si>
  <si>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</si>
  <si>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</si>
  <si>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</si>
  <si>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</si>
  <si>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</si>
  <si>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</si>
  <si>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</si>
  <si>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</si>
  <si>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</si>
  <si>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</si>
  <si>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</si>
  <si>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</si>
  <si>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</si>
  <si>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</si>
  <si>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</si>
  <si>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</si>
  <si>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</si>
  <si>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</si>
  <si>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</si>
  <si>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</si>
  <si>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</si>
  <si>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</si>
  <si>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</si>
  <si>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</si>
  <si>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</si>
  <si>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</si>
  <si>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</si>
  <si>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</si>
  <si>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</si>
  <si>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</si>
  <si>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</si>
  <si>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</si>
  <si>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</si>
  <si>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</si>
  <si>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</si>
  <si>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</si>
  <si>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</si>
  <si>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</si>
  <si>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</si>
  <si>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</si>
  <si>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</si>
  <si>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</si>
  <si>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</si>
  <si>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</si>
  <si>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</si>
  <si>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</si>
  <si>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</si>
  <si>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</si>
  <si>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</si>
  <si>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</si>
  <si>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</si>
  <si>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</si>
  <si>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</si>
  <si>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</si>
  <si>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</si>
  <si>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</si>
  <si>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</si>
  <si>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</si>
  <si>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</si>
  <si>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</si>
  <si>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</si>
  <si>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</si>
  <si>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</si>
  <si>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</si>
  <si>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</si>
  <si>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</si>
  <si>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</si>
  <si>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</si>
  <si>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</si>
  <si>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</si>
  <si>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</si>
  <si>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</si>
  <si>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</si>
  <si>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</si>
  <si>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</si>
  <si>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</si>
  <si>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</si>
  <si>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</si>
  <si>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</si>
  <si>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</si>
  <si>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</si>
  <si>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</si>
  <si>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</si>
  <si>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</si>
  <si>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</si>
  <si>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</si>
  <si>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</si>
  <si>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</si>
  <si>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</si>
  <si>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</si>
  <si>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</si>
  <si>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</si>
  <si>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</si>
  <si>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</si>
  <si>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</si>
  <si>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</si>
  <si>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</si>
  <si>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</si>
  <si>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</si>
  <si>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</si>
  <si>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</si>
  <si>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</si>
  <si>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</si>
  <si>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</si>
  <si>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</si>
  <si>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</si>
  <si>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</si>
  <si>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</si>
  <si>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</si>
  <si>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</si>
  <si>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</si>
  <si>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</si>
  <si>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</si>
  <si>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</si>
  <si>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</si>
  <si>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</si>
  <si>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</si>
  <si>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</si>
  <si>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</si>
  <si>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</si>
  <si>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</si>
  <si>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</si>
  <si>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</si>
  <si>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</si>
  <si>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</si>
  <si>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</si>
  <si>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</si>
  <si>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</si>
  <si>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</si>
  <si>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</si>
  <si>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</si>
  <si>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</si>
  <si>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</si>
  <si>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</si>
  <si>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</si>
  <si>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</si>
  <si>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</si>
  <si>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</si>
  <si>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</si>
  <si>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</si>
  <si>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</si>
  <si>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</si>
  <si>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</si>
  <si>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</si>
  <si>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</si>
  <si>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</si>
  <si>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</si>
  <si>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</si>
  <si>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</si>
  <si>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</si>
  <si>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</si>
  <si>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</si>
  <si>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</si>
  <si>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</si>
  <si>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</si>
  <si>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</si>
  <si>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</si>
  <si>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</si>
  <si>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</si>
  <si>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</si>
  <si>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</si>
  <si>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</si>
  <si>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</si>
  <si>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</si>
  <si>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</si>
  <si>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</si>
  <si>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</si>
  <si>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</si>
  <si>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</si>
  <si>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</si>
  <si>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</si>
  <si>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</si>
  <si>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</si>
  <si>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</si>
  <si>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</si>
  <si>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</si>
  <si>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</si>
  <si>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</si>
  <si>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</si>
  <si>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</si>
  <si>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</si>
  <si>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</si>
  <si>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</si>
  <si>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</si>
  <si>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</si>
  <si>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</si>
  <si>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</si>
  <si>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</si>
  <si>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</si>
  <si>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</si>
  <si>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</si>
  <si>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</si>
  <si>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</si>
  <si>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</si>
  <si>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</si>
  <si>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</si>
  <si>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</si>
  <si>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</si>
  <si>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</si>
  <si>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</si>
  <si>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</si>
  <si>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</si>
  <si>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</si>
  <si>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</si>
  <si>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</si>
  <si>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</si>
  <si>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</si>
  <si>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</si>
  <si>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</si>
  <si>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</si>
  <si>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</si>
  <si>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</si>
  <si>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</si>
  <si>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</si>
  <si>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</si>
  <si>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</si>
  <si>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</si>
  <si>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</si>
  <si>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</si>
  <si>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</si>
  <si>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</si>
  <si>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</si>
  <si>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</si>
  <si>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</si>
  <si>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</si>
  <si>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</si>
  <si>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</si>
  <si>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</si>
  <si>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</si>
  <si>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</si>
  <si>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</si>
  <si>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</si>
  <si>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</si>
  <si>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</si>
  <si>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</si>
  <si>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</si>
  <si>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</si>
  <si>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</si>
  <si>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</si>
  <si>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</si>
  <si>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</si>
  <si>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</si>
  <si>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</si>
  <si>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</si>
  <si>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</si>
  <si>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</si>
  <si>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</si>
  <si>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</si>
  <si>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</si>
  <si>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</si>
  <si>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</si>
  <si>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</si>
  <si>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</si>
  <si>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</si>
  <si>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</si>
  <si>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</si>
  <si>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</si>
  <si>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</si>
  <si>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</si>
  <si>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</si>
  <si>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</si>
  <si>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</si>
  <si>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</si>
  <si>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</si>
  <si>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</si>
  <si>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</si>
  <si>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</si>
  <si>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</si>
  <si>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</si>
  <si>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</si>
  <si>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</si>
  <si>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</si>
  <si>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</si>
  <si>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</si>
  <si>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</si>
  <si>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</si>
  <si>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</si>
  <si>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</si>
  <si>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</si>
  <si>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</si>
  <si>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</si>
  <si>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</si>
  <si>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</si>
  <si>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</si>
  <si>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</si>
  <si>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</si>
  <si>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</si>
  <si>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</si>
  <si>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</si>
  <si>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</si>
  <si>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</si>
  <si>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</si>
  <si>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</si>
  <si>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</si>
  <si>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</si>
  <si>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</si>
  <si>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</si>
  <si>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</si>
  <si>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</si>
  <si>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</si>
  <si>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</si>
  <si>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</si>
  <si>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</si>
  <si>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</si>
  <si>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</si>
  <si>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</si>
  <si>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</si>
  <si>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</si>
  <si>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</si>
  <si>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</si>
  <si>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</si>
  <si>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</si>
  <si>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</si>
  <si>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</si>
  <si>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</si>
  <si>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</si>
  <si>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</si>
  <si>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</si>
  <si>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</si>
  <si>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</si>
  <si>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</si>
  <si>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</si>
  <si>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</si>
  <si>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</si>
  <si>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</si>
  <si>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</si>
  <si>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</si>
  <si>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</si>
  <si>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</si>
  <si>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</si>
  <si>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</si>
  <si>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</si>
  <si>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</si>
  <si>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</si>
  <si>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</si>
  <si>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</si>
  <si>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</si>
  <si>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</si>
  <si>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</si>
  <si>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</si>
  <si>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</si>
  <si>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</si>
  <si>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</si>
  <si>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</si>
  <si>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</si>
  <si>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</si>
  <si>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</si>
  <si>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</si>
  <si>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</si>
  <si>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</si>
  <si>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</si>
  <si>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</si>
  <si>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</si>
  <si>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</si>
  <si>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</si>
  <si>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</si>
  <si>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</si>
  <si>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</si>
  <si>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</si>
  <si>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</si>
  <si>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</si>
  <si>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</si>
  <si>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</si>
  <si>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</si>
  <si>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</si>
  <si>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</si>
  <si>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</si>
  <si>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</si>
  <si>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</si>
  <si>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</si>
  <si>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</si>
  <si>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</si>
  <si>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</si>
  <si>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</si>
  <si>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</si>
  <si>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</si>
  <si>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</si>
  <si>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</si>
  <si>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</si>
  <si>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</si>
  <si>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</si>
  <si>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</si>
  <si>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</si>
  <si>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</si>
  <si>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</si>
  <si>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</si>
  <si>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</si>
  <si>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</si>
  <si>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</si>
  <si>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</si>
  <si>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</si>
  <si>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</si>
  <si>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</si>
  <si>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</si>
  <si>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</si>
  <si>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</si>
  <si>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</si>
  <si>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</si>
  <si>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</si>
  <si>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</si>
  <si>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</si>
  <si>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</si>
  <si>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</si>
  <si>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</si>
  <si>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</si>
  <si>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</si>
  <si>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</si>
  <si>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</si>
  <si>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</si>
  <si>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</si>
  <si>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</si>
  <si>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</si>
  <si>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</si>
  <si>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</si>
  <si>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</si>
  <si>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</si>
  <si>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</si>
  <si>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</si>
  <si>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</si>
  <si>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</si>
  <si>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</si>
  <si>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</si>
  <si>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</si>
  <si>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</si>
  <si>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</si>
  <si>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</si>
  <si>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</si>
  <si>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</si>
  <si>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</si>
  <si>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</si>
  <si>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</si>
  <si>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</si>
  <si>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</si>
  <si>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</si>
  <si>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</si>
  <si>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</si>
  <si>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</si>
  <si>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</si>
  <si>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</si>
  <si>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</si>
  <si>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</si>
  <si>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</si>
  <si>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</si>
  <si>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</si>
  <si>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</si>
  <si>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</si>
  <si>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</si>
  <si>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</si>
  <si>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</si>
  <si>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</si>
  <si>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</si>
  <si>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</si>
  <si>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</si>
  <si>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</si>
  <si>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</si>
  <si>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</si>
  <si>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</si>
  <si>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</si>
  <si>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</si>
  <si>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</si>
  <si>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</si>
  <si>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</si>
  <si>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</si>
  <si>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</si>
  <si>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</si>
  <si>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</si>
  <si>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</si>
  <si>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</si>
  <si>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</si>
  <si>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</si>
  <si>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</si>
  <si>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</si>
  <si>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</si>
  <si>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</si>
  <si>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</si>
  <si>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</si>
  <si>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</si>
  <si>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</si>
  <si>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</si>
  <si>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</si>
  <si>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</si>
  <si>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</si>
  <si>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</si>
  <si>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</si>
  <si>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</si>
  <si>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</si>
  <si>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</si>
  <si>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</si>
  <si>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</si>
  <si>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</si>
  <si>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</si>
  <si>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</si>
  <si>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</si>
  <si>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</si>
  <si>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</si>
  <si>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</si>
  <si>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</si>
  <si>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</si>
  <si>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</si>
  <si>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</si>
  <si>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</si>
  <si>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</si>
  <si>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</si>
  <si>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</si>
  <si>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</si>
  <si>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</si>
  <si>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</si>
  <si>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</si>
  <si>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</si>
  <si>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</si>
  <si>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</si>
  <si>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</si>
  <si>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</si>
  <si>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</si>
  <si>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</si>
  <si>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</si>
  <si>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</si>
  <si>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</si>
  <si>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</si>
  <si>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</si>
  <si>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</si>
  <si>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</si>
  <si>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</si>
  <si>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</si>
  <si>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</si>
  <si>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</si>
  <si>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</si>
  <si>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</si>
  <si>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</si>
  <si>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</si>
  <si>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</si>
  <si>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</si>
  <si>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</si>
  <si>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</si>
  <si>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</si>
  <si>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</si>
  <si>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</si>
  <si>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</si>
  <si>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</si>
  <si>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</si>
  <si>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</si>
  <si>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</si>
  <si>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</si>
  <si>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</si>
  <si>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</si>
  <si>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</si>
  <si>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</si>
  <si>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</si>
  <si>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</si>
  <si>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</si>
  <si>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</si>
  <si>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</si>
  <si>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</si>
  <si>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</si>
  <si>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</si>
  <si>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</si>
  <si>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</si>
  <si>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</si>
  <si>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</si>
  <si>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</si>
  <si>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</si>
  <si>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</si>
  <si>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</si>
  <si>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</si>
  <si>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</si>
  <si>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</si>
  <si>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</si>
  <si>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</si>
  <si>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</si>
  <si>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</si>
  <si>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</si>
  <si>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</si>
  <si>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</si>
  <si>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</si>
  <si>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</si>
  <si>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</si>
  <si>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</si>
  <si>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</si>
  <si>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</si>
  <si>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</si>
  <si>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</si>
  <si>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</si>
  <si>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</si>
  <si>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</si>
  <si>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</si>
  <si>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</si>
  <si>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</si>
  <si>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</si>
  <si>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</si>
  <si>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</si>
  <si>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</si>
  <si>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</si>
  <si>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</si>
  <si>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</si>
  <si>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</si>
  <si>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</si>
  <si>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</si>
  <si>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</si>
  <si>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</si>
  <si>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</si>
  <si>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</si>
  <si>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</si>
  <si>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</si>
  <si>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</si>
  <si>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</si>
  <si>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</si>
  <si>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</si>
  <si>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</si>
  <si>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</si>
  <si>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</si>
  <si>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</si>
  <si>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</si>
  <si>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</si>
  <si>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</si>
  <si>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</si>
  <si>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</si>
  <si>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</si>
  <si>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</si>
  <si>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</si>
  <si>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</si>
  <si>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</si>
  <si>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</si>
  <si>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</si>
  <si>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</si>
  <si>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</si>
  <si>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</si>
  <si>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</si>
  <si>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</si>
  <si>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</si>
  <si>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</si>
  <si>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</si>
  <si>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</si>
  <si>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</si>
  <si>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</si>
  <si>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</si>
  <si>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</si>
  <si>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</si>
  <si>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</si>
  <si>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</si>
  <si>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</si>
  <si>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</si>
  <si>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</si>
  <si>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</si>
  <si>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</si>
  <si>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</si>
  <si>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</si>
  <si>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</si>
  <si>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</si>
  <si>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</si>
  <si>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</si>
  <si>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</si>
  <si>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</si>
  <si>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</si>
  <si>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</si>
  <si>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</si>
  <si>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</si>
  <si>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</si>
  <si>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</si>
  <si>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</si>
  <si>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</si>
  <si>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</si>
  <si>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</si>
  <si>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</si>
  <si>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</si>
  <si>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</si>
  <si>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</si>
  <si>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</si>
  <si>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</si>
  <si>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</si>
  <si>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</si>
  <si>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</si>
  <si>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</si>
  <si>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</si>
  <si>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</si>
  <si>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</si>
  <si>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</si>
  <si>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</si>
  <si>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</si>
  <si>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</si>
  <si>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</si>
  <si>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</si>
  <si>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</si>
  <si>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</si>
  <si>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</si>
  <si>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</si>
  <si>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</si>
  <si>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</si>
  <si>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</si>
  <si>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</si>
  <si>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</si>
  <si>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PWN2008D-B    HS</t>
  </si>
  <si>
    <t>PWN2008D-B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</si>
</sst>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PWN2008D-B    HS</v>
      </c>
      <c r="Q5" s="348"/>
      <c r="R5" s="226"/>
      <c r="S5" s="226"/>
      <c r="T5" s="226"/>
      <c r="U5" s="349" t="s">
        <v>16</v>
      </c>
      <c r="V5" s="919">
        <f ca="1" xml:space="preserve"> TODAY()</f>
        <v>42433</v>
      </c>
      <c r="W5" s="158"/>
      <c r="X5" s="158"/>
      <c r="Y5" s="158"/>
    </row>
    <row r="6" spans="1:29" ht="18.75" thickBot="1" x14ac:dyDescent="0.3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978">
        <v>1</v>
      </c>
      <c r="B8" s="1015" t="s">
        <v>317</v>
      </c>
      <c r="C8" s="991" t="s">
        <v>23</v>
      </c>
      <c r="D8" s="101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978"/>
      <c r="B9" s="1016"/>
      <c r="C9" s="992"/>
      <c r="D9" s="1017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978"/>
      <c r="B10" s="1016"/>
      <c r="C10" s="992"/>
      <c r="D10" s="101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978"/>
      <c r="B11" s="1016"/>
      <c r="C11" s="992"/>
      <c r="D11" s="1017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978"/>
      <c r="B12" s="1016"/>
      <c r="C12" s="992"/>
      <c r="D12" s="101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978"/>
      <c r="B13" s="1016"/>
      <c r="C13" s="992"/>
      <c r="D13" s="101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0.8</v>
      </c>
      <c r="P13" s="158"/>
      <c r="Q13" s="1000" t="s">
        <v>312</v>
      </c>
      <c r="R13" s="969"/>
      <c r="S13" s="1014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978"/>
      <c r="B14" s="1016"/>
      <c r="C14" s="992"/>
      <c r="D14" s="101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978">
        <v>2</v>
      </c>
      <c r="B15" s="1015" t="s">
        <v>306</v>
      </c>
      <c r="C15" s="991" t="s">
        <v>343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7" t="s">
        <v>309</v>
      </c>
      <c r="M15" s="968"/>
      <c r="N15" s="252"/>
      <c r="O15" s="789">
        <v>6.5000000000000002E-2</v>
      </c>
      <c r="P15" s="158"/>
      <c r="Q15" s="1000" t="s">
        <v>308</v>
      </c>
      <c r="R15" s="969"/>
      <c r="S15" s="788">
        <v>0.88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978"/>
      <c r="B16" s="1016"/>
      <c r="C16" s="992"/>
      <c r="D16" s="1019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978"/>
      <c r="B17" s="1016"/>
      <c r="C17" s="992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469.56521739130437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4.8826240323010861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978"/>
      <c r="B18" s="1016"/>
      <c r="C18" s="992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0.89500000000000002</v>
      </c>
      <c r="P18" s="158"/>
      <c r="Q18" s="1000" t="s">
        <v>302</v>
      </c>
      <c r="R18" s="968"/>
      <c r="S18" s="969"/>
      <c r="T18" s="254">
        <f>144-S15</f>
        <v>143.12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978"/>
      <c r="B19" s="1016"/>
      <c r="C19" s="1018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2.5736574074074075E-2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1000" t="s">
        <v>299</v>
      </c>
      <c r="R20" s="969"/>
      <c r="S20" s="252">
        <f>IF(ISERROR(T18/O22),"",T18/O22)</f>
        <v>158.32734111399967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1" t="s">
        <v>691</v>
      </c>
      <c r="M21" s="1022"/>
      <c r="N21" s="102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0.40688533602509053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0.90395000000000003</v>
      </c>
      <c r="P22" s="158"/>
      <c r="Q22" s="1000" t="s">
        <v>296</v>
      </c>
      <c r="R22" s="968"/>
      <c r="S22" s="968"/>
      <c r="T22" s="203">
        <f>IF(S20="",,S20 - 1)</f>
        <v>157.32734111399967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4.8826240323010861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0" t="s">
        <v>699</v>
      </c>
      <c r="M24" s="1031"/>
      <c r="N24" s="1031"/>
      <c r="O24" s="918">
        <f>IF(ISERROR(S17/T22),,S17/T22)</f>
        <v>3.1034809320035023E-2</v>
      </c>
      <c r="P24" s="243" t="s">
        <v>22</v>
      </c>
      <c r="Q24" s="1023" t="s">
        <v>692</v>
      </c>
      <c r="R24" s="1023"/>
      <c r="S24" s="1023"/>
      <c r="T24" s="1023"/>
      <c r="U24" s="1023"/>
      <c r="V24" s="198"/>
      <c r="W24" s="158"/>
      <c r="X24" s="158"/>
      <c r="Y24" s="158"/>
    </row>
    <row r="25" spans="1:29" s="237" customFormat="1" ht="13.5" thickBot="1" x14ac:dyDescent="0.25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27" t="s">
        <v>289</v>
      </c>
      <c r="M27" s="1028"/>
      <c r="N27" s="1028"/>
      <c r="O27" s="1028"/>
      <c r="P27" s="1029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987">
        <v>8</v>
      </c>
      <c r="B28" s="989" t="s">
        <v>676</v>
      </c>
      <c r="C28" s="991" t="s">
        <v>324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2" t="s">
        <v>288</v>
      </c>
      <c r="R28" s="1033"/>
      <c r="S28" s="1034"/>
      <c r="T28" s="934">
        <v>6.9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521.73913043478262</v>
      </c>
      <c r="U29" s="318"/>
      <c r="V29" s="344"/>
      <c r="W29" s="318"/>
      <c r="X29" s="318"/>
      <c r="Y29" s="223"/>
    </row>
    <row r="30" spans="1:29" ht="15.75" customHeight="1" thickBot="1" x14ac:dyDescent="0.25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38" t="s">
        <v>709</v>
      </c>
      <c r="N30" s="1038"/>
      <c r="O30" s="920">
        <v>1.6E-2</v>
      </c>
      <c r="P30" s="158"/>
      <c r="Q30" s="931" t="s">
        <v>287</v>
      </c>
      <c r="R30" s="932"/>
      <c r="S30" s="933"/>
      <c r="T30" s="929">
        <f>IF(ISERROR(T29*0.9),"",T29*0.9)</f>
        <v>469.56521739130437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1.5034809320035022E-2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987"/>
      <c r="B34" s="989"/>
      <c r="C34" s="992"/>
      <c r="D34" s="994"/>
      <c r="E34" s="157"/>
      <c r="F34" s="307">
        <v>47</v>
      </c>
      <c r="G34" s="1035" t="s">
        <v>685</v>
      </c>
      <c r="H34" s="1036"/>
      <c r="I34" s="103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2" t="s">
        <v>683</v>
      </c>
      <c r="M35" s="1043"/>
      <c r="N35" s="1043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22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6" t="s">
        <v>706</v>
      </c>
      <c r="M37" s="1020" t="s">
        <v>704</v>
      </c>
      <c r="N37" s="1020"/>
      <c r="O37" s="259"/>
      <c r="P37" s="158"/>
      <c r="Q37" s="320" t="s">
        <v>278</v>
      </c>
      <c r="R37" s="321"/>
      <c r="S37" s="319"/>
      <c r="T37" s="215">
        <f>S35/T36</f>
        <v>163.63636363636363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47"/>
      <c r="M38" s="1020" t="s">
        <v>705</v>
      </c>
      <c r="N38" s="1020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147.27272727272728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4" t="s">
        <v>701</v>
      </c>
      <c r="T39" s="1045"/>
      <c r="U39" s="1045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48" t="s">
        <v>274</v>
      </c>
      <c r="M42" s="1049"/>
      <c r="N42" s="1049"/>
      <c r="O42" s="1049"/>
      <c r="P42" s="105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6</v>
      </c>
      <c r="P44" s="214"/>
      <c r="Q44" s="1000" t="s">
        <v>269</v>
      </c>
      <c r="R44" s="969"/>
      <c r="S44" s="215">
        <f>T22*O44</f>
        <v>943.96404668399805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0.88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158.32734111399967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1178.1818181818182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157.32734111399967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0.24812149606819411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77.036832340653547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3.7218224410229119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3.1034809320035023E-2</v>
      </c>
      <c r="E49" s="157"/>
      <c r="F49" s="443">
        <v>57</v>
      </c>
      <c r="G49" s="171" t="s">
        <v>254</v>
      </c>
      <c r="H49" s="281"/>
      <c r="I49" s="207"/>
      <c r="K49" s="158"/>
      <c r="L49" s="1039" t="s">
        <v>686</v>
      </c>
      <c r="M49" s="1040"/>
      <c r="N49" s="1040"/>
      <c r="O49" s="1040"/>
      <c r="P49" s="1040"/>
      <c r="Q49" s="1040"/>
      <c r="R49" s="1041"/>
      <c r="S49" s="158"/>
      <c r="T49" s="158"/>
      <c r="U49" s="210">
        <f>U46/480</f>
        <v>2.4545454545454546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6.5173099572073553E-2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476.27817755897706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1169.0464358265801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1024"/>
      <c r="G52" s="1025"/>
      <c r="H52" s="1025"/>
      <c r="I52" s="1026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146.13080447832252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5.3224697983860071E-2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2" t="s">
        <v>248</v>
      </c>
      <c r="M54" s="963"/>
      <c r="N54" s="963"/>
      <c r="O54" s="964"/>
      <c r="P54" s="971">
        <f>U52</f>
        <v>146.13080447832252</v>
      </c>
      <c r="Q54" s="972"/>
      <c r="R54" s="970" t="s">
        <v>702</v>
      </c>
      <c r="S54" s="323" t="s">
        <v>247</v>
      </c>
      <c r="T54" s="324"/>
      <c r="U54" s="324"/>
      <c r="V54" s="347">
        <f>O24</f>
        <v>3.1034809320035023E-2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2.5736574074074075E-2</v>
      </c>
      <c r="L56" s="962" t="s">
        <v>244</v>
      </c>
      <c r="M56" s="963"/>
      <c r="N56" s="963"/>
      <c r="O56" s="964"/>
      <c r="P56" s="965">
        <f>T30</f>
        <v>469.56521739130437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2.1724366524024513E-2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1.1948401588213484E-2</v>
      </c>
      <c r="E62" s="146"/>
      <c r="F62" s="304">
        <v>68</v>
      </c>
      <c r="G62" s="180" t="s">
        <v>231</v>
      </c>
      <c r="H62" s="182"/>
      <c r="I62" s="181">
        <f>SUM(I53:I61)</f>
        <v>9.7643119139870449E-2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1.2428305325468691E-2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5.3224697983860071E-2</v>
      </c>
      <c r="E64" s="146"/>
      <c r="F64" s="165">
        <v>70</v>
      </c>
      <c r="G64" s="167" t="s">
        <v>352</v>
      </c>
      <c r="H64" s="166"/>
      <c r="I64" s="162">
        <f>+I63+I62</f>
        <v>0.11007142446533914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>
        <v>7.5</v>
      </c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978">
        <v>1</v>
      </c>
      <c r="B5" s="1015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978"/>
      <c r="B6" s="1016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978"/>
      <c r="B7" s="1016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978"/>
      <c r="B8" s="1016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978"/>
      <c r="B9" s="1016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978"/>
      <c r="B10" s="1016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4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 x14ac:dyDescent="0.25">
      <c r="A11" s="978"/>
      <c r="B11" s="1016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978">
        <v>2</v>
      </c>
      <c r="B12" s="1015" t="s">
        <v>306</v>
      </c>
      <c r="C12" s="991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978"/>
      <c r="B13" s="1016"/>
      <c r="C13" s="992"/>
      <c r="D13" s="1019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978"/>
      <c r="B14" s="1016"/>
      <c r="C14" s="992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978"/>
      <c r="B15" s="1016"/>
      <c r="C15" s="992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978"/>
      <c r="B16" s="1016"/>
      <c r="C16" s="1018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2" t="s">
        <v>288</v>
      </c>
      <c r="R25" s="1033"/>
      <c r="S25" s="1034"/>
      <c r="T25" s="235"/>
      <c r="U25" s="158"/>
      <c r="V25" s="198"/>
      <c r="W25" s="158"/>
      <c r="X25" s="158"/>
      <c r="Y25" s="158"/>
    </row>
    <row r="26" spans="1:25" x14ac:dyDescent="0.2">
      <c r="A26" s="987">
        <v>8</v>
      </c>
      <c r="B26" s="1016" t="s">
        <v>285</v>
      </c>
      <c r="C26" s="991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987"/>
      <c r="B27" s="1016"/>
      <c r="C27" s="992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987"/>
      <c r="B28" s="1016"/>
      <c r="C28" s="992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987"/>
      <c r="B29" s="1016"/>
      <c r="C29" s="992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987"/>
      <c r="B30" s="1016"/>
      <c r="C30" s="992"/>
      <c r="D30" s="1019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2" t="s">
        <v>282</v>
      </c>
      <c r="M31" s="1043"/>
      <c r="N31" s="1043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48" t="s">
        <v>274</v>
      </c>
      <c r="M38" s="1049"/>
      <c r="N38" s="1049"/>
      <c r="O38" s="1049"/>
      <c r="P38" s="105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9" t="s">
        <v>259</v>
      </c>
      <c r="M45" s="1040"/>
      <c r="N45" s="1040"/>
      <c r="O45" s="1040"/>
      <c r="P45" s="1040"/>
      <c r="Q45" s="1040"/>
      <c r="R45" s="104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1024"/>
      <c r="G48" s="1025"/>
      <c r="H48" s="1025"/>
      <c r="I48" s="1026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975" t="s">
        <v>329</v>
      </c>
      <c r="M76" s="977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42433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42433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 x14ac:dyDescent="0.25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 x14ac:dyDescent="0.25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 x14ac:dyDescent="0.25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 x14ac:dyDescent="0.25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ColWidth="9.140625"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ColWidth="9.140625"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6.7840082599244692E-2</v>
      </c>
      <c r="F23" s="120">
        <f>E23</f>
        <v>6.7840082599244692E-2</v>
      </c>
    </row>
    <row r="24" spans="2:28" x14ac:dyDescent="0.2">
      <c r="B24" s="115" t="s">
        <v>44</v>
      </c>
      <c r="C24" s="108"/>
      <c r="D24" s="111"/>
      <c r="E24" s="111">
        <f>Assembly!H96</f>
        <v>2.8903035640624863E-2</v>
      </c>
      <c r="F24" s="120">
        <f>E24</f>
        <v>2.8903035640624863E-2</v>
      </c>
    </row>
    <row r="25" spans="2:28" x14ac:dyDescent="0.2">
      <c r="B25" s="121" t="s">
        <v>40</v>
      </c>
      <c r="C25" s="108"/>
      <c r="D25" s="361"/>
      <c r="E25" s="122">
        <f>Assembly!H97</f>
        <v>1.3328306225469591E-2</v>
      </c>
      <c r="F25" s="123">
        <f>E25-Assembly!H85-Assembly!H86-Assembly!H88-Assembly!H89-'Machined Part #1'!I54-'Machined Part #1'!I58-'Pacific Quote #2'!I50-'Pacific Quote #2'!I54-'Pacific Quote #3'!I50-'Pacific Quote #3'!I54</f>
        <v>1.2428305325468691E-2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-0.11007142446533914</v>
      </c>
      <c r="F26" s="120">
        <f>F22-F23-F24-F25</f>
        <v>-0.10917142356533825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-0.11007142446533914</v>
      </c>
      <c r="F28" s="120">
        <f>F26-F27</f>
        <v>-0.10917142356533825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ColWidth="9.140625"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6.7840082599244692E-2</v>
      </c>
      <c r="F34" s="395">
        <f>'Machined Part #1'!I55+'Machined Part #1'!I56+'Machined Part #1'!I57</f>
        <v>2.8903035640624863E-2</v>
      </c>
      <c r="G34" s="468">
        <f>'Machined Part #1'!I63+'Machined Part #1'!I54+'Machined Part #1'!I58</f>
        <v>1.3328306225469591E-2</v>
      </c>
      <c r="H34" s="327">
        <f>'Machined Part #1'!I64</f>
        <v>0.11007142446533914</v>
      </c>
      <c r="I34" s="327"/>
      <c r="J34" s="843">
        <f t="shared" ref="J34:J43" si="1">$H34</f>
        <v>0.11007142446533914</v>
      </c>
      <c r="K34" s="811"/>
      <c r="L34" s="327"/>
      <c r="M34" s="327">
        <f t="shared" ref="M34:M43" si="2">$H34</f>
        <v>0.11007142446533914</v>
      </c>
      <c r="N34" s="811"/>
      <c r="O34" s="327"/>
      <c r="P34" s="327">
        <f t="shared" ref="P34:P43" si="3">$H34</f>
        <v>0.11007142446533914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0.11007142446533914</v>
      </c>
      <c r="I44" s="467"/>
      <c r="J44" s="846">
        <f>SUM(J34:J43)</f>
        <v>0.11007142446533914</v>
      </c>
      <c r="K44" s="813"/>
      <c r="L44" s="467"/>
      <c r="M44" s="467">
        <f>SUM(M34:M43)</f>
        <v>0.11007142446533914</v>
      </c>
      <c r="N44" s="813"/>
      <c r="O44" s="467"/>
      <c r="P44" s="467">
        <f>SUM(P34:P43)</f>
        <v>0.11007142446533914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6.7840082599244692E-2</v>
      </c>
      <c r="I95" s="478"/>
      <c r="J95" s="861">
        <f>J65+SUM(F46:F55)+SUM(F34:F43)+J32</f>
        <v>2.8903035640624863E-2</v>
      </c>
      <c r="K95" s="816"/>
      <c r="L95" s="478"/>
      <c r="M95" s="478">
        <f>M65+SUM(G46:G55)+SUM(G34:G43)+M32</f>
        <v>1.3328306225469591E-2</v>
      </c>
      <c r="N95" s="816"/>
      <c r="O95" s="478"/>
      <c r="P95" s="478">
        <f>P65+SUM(H46:H55)+SUM(H34:H43)+P32</f>
        <v>0.11007142446533914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2.8903035640624863E-2</v>
      </c>
      <c r="I96" s="397"/>
      <c r="J96" s="862">
        <f>J80+SUM(G46:G55)+SUM(G34:G43)</f>
        <v>1.3328306225469591E-2</v>
      </c>
      <c r="K96" s="822"/>
      <c r="L96" s="397"/>
      <c r="M96" s="397">
        <f>M80+SUM(H46:H55)+SUM(H34:H43)</f>
        <v>0.11007142446533914</v>
      </c>
      <c r="N96" s="822"/>
      <c r="O96" s="397"/>
      <c r="P96" s="397">
        <f>P80+SUM(J46:J55)+SUM(J34:J43)</f>
        <v>0.11007142446533914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1.3328306225469591E-2</v>
      </c>
      <c r="I97" s="326"/>
      <c r="J97" s="863">
        <f>J81+SUM(H46:H55)+SUM(H34:H43)+J91</f>
        <v>0.11007142446533914</v>
      </c>
      <c r="K97" s="815"/>
      <c r="L97" s="326"/>
      <c r="M97" s="326">
        <f>M81+SUM(J46:J55)+SUM(J34:J43)+M91</f>
        <v>0.11007142446533914</v>
      </c>
      <c r="N97" s="815"/>
      <c r="O97" s="326"/>
      <c r="P97" s="326">
        <f>P81+SUM(M46:M55)+SUM(M34:M43)+P91</f>
        <v>0.11007142446533914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0.11007142446533914</v>
      </c>
      <c r="I99" s="360"/>
      <c r="J99" s="865">
        <f>SUM(J95:J98)</f>
        <v>0.15230276633143358</v>
      </c>
      <c r="K99" s="817"/>
      <c r="L99" s="360"/>
      <c r="M99" s="360">
        <f>SUM(M95:M98)</f>
        <v>0.23347115515614786</v>
      </c>
      <c r="N99" s="817"/>
      <c r="O99" s="360"/>
      <c r="P99" s="360">
        <f>SUM(P95:P98)</f>
        <v>0.33021427339601744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ColWidth="9.140625"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2016-03-04T15:58:15Z</dcterms:modified>
</cp:coreProperties>
</file>