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<sst xmlns="http://schemas.openxmlformats.org/spreadsheetml/2006/main" count="3072" uniqueCount="710">
  <si>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</si>
  <si>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</si>
  <si>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</si>
  <si>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</si>
  <si>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</si>
  <si>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</si>
  <si>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</si>
  <si>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</si>
  <si>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</si>
  <si>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</si>
  <si>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</si>
  <si>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</si>
  <si>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</si>
  <si>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</si>
  <si>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</si>
  <si>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</si>
  <si>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</si>
  <si>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</si>
  <si>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</si>
  <si>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</si>
  <si>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</si>
  <si>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</si>
  <si>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</si>
  <si>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</si>
  <si>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</si>
  <si>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</si>
  <si>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</si>
  <si>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</si>
  <si>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</si>
  <si>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</si>
  <si>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</si>
  <si>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</si>
  <si>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</si>
  <si>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</si>
  <si>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</si>
  <si>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</si>
  <si>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</si>
  <si>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</si>
  <si>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</si>
  <si>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</si>
  <si>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</si>
  <si>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</si>
  <si>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</si>
  <si>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</si>
  <si>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</si>
  <si>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</si>
  <si>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</si>
  <si>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</si>
  <si>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</si>
  <si>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</si>
  <si>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</si>
  <si>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</si>
  <si>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</si>
  <si>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</si>
  <si>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</si>
  <si>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</si>
  <si>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</si>
  <si>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</si>
  <si>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</si>
  <si>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</si>
  <si>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</si>
  <si>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</si>
  <si>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</si>
  <si>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</si>
  <si>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</si>
  <si>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</si>
  <si>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</si>
  <si>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</si>
  <si>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</si>
  <si>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</si>
  <si>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</si>
  <si>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</si>
  <si>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</si>
  <si>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</si>
  <si>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</si>
  <si>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</si>
  <si>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</si>
  <si>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</si>
  <si>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</si>
  <si>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</si>
  <si>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</si>
  <si>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</si>
  <si>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</si>
  <si>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</si>
  <si>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</si>
  <si>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</si>
  <si>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</si>
  <si>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</si>
  <si>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</si>
  <si>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</si>
  <si>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</si>
  <si>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</si>
  <si>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</si>
  <si>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</si>
  <si>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</si>
  <si>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</si>
  <si>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</si>
  <si>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</si>
  <si>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</si>
  <si>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</si>
  <si>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</si>
  <si>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</si>
  <si>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</si>
  <si>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</si>
  <si>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</si>
  <si>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</si>
  <si>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</si>
  <si>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</si>
  <si>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</si>
  <si>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</si>
  <si>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</si>
  <si>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</si>
  <si>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</si>
  <si>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</si>
  <si>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</si>
  <si>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</si>
  <si>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</si>
  <si>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</si>
  <si>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</si>
  <si>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</si>
  <si>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</si>
  <si>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</si>
  <si>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</si>
  <si>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</si>
  <si>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</si>
  <si>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</si>
  <si>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</si>
  <si>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</si>
  <si>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</si>
  <si>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</si>
  <si>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</si>
  <si>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</si>
  <si>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</si>
  <si>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</si>
  <si>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</si>
  <si>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</si>
  <si>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</si>
  <si>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</si>
  <si>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</si>
  <si>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</si>
  <si>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</si>
  <si>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</si>
  <si>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</si>
  <si>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</si>
  <si>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</si>
  <si>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</si>
  <si>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</si>
  <si>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</si>
  <si>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</si>
  <si>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</si>
  <si>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</si>
  <si>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</si>
  <si>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</si>
  <si>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</si>
  <si>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</si>
  <si>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</si>
  <si>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</si>
  <si>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</si>
  <si>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</si>
  <si>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</si>
  <si>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</si>
  <si>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</si>
  <si>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</si>
  <si>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</si>
  <si>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</si>
  <si>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</si>
  <si>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</si>
  <si>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</si>
  <si>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</si>
  <si>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</si>
  <si>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</si>
  <si>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</si>
  <si>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</si>
  <si>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</si>
  <si>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</si>
  <si>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</si>
  <si>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</si>
  <si>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</si>
  <si>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</si>
  <si>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</si>
  <si>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</si>
  <si>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</si>
  <si>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</si>
  <si>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</si>
  <si>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</si>
  <si>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</si>
  <si>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</si>
  <si>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</si>
  <si>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</si>
  <si>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</si>
  <si>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</si>
  <si>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</si>
  <si>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</si>
  <si>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</si>
  <si>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</si>
  <si>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</si>
  <si>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</si>
  <si>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</si>
  <si>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</si>
  <si>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</si>
  <si>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</si>
  <si>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</si>
  <si>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</si>
  <si>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</si>
  <si>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</si>
  <si>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</si>
  <si>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</si>
  <si>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</si>
  <si>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</si>
  <si>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</si>
  <si>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</si>
  <si>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</si>
  <si>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</si>
  <si>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</si>
  <si>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</si>
  <si>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</si>
  <si>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</si>
  <si>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</si>
  <si>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</si>
  <si>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</si>
  <si>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</si>
  <si>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</si>
  <si>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</si>
  <si>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</si>
  <si>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</si>
  <si>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</si>
  <si>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</si>
  <si>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</si>
  <si>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</si>
  <si>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</si>
  <si>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</si>
  <si>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</si>
  <si>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</si>
  <si>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</si>
  <si>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</si>
  <si>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</si>
  <si>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</si>
  <si>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</si>
  <si>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</si>
  <si>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</si>
  <si>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</si>
  <si>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</si>
  <si>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</si>
  <si>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</si>
  <si>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</si>
  <si>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</si>
  <si>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</si>
  <si>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</si>
  <si>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</si>
  <si>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</si>
  <si>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</si>
  <si>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</si>
  <si>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</si>
  <si>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</si>
  <si>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</si>
  <si>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</si>
  <si>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</si>
  <si>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</si>
  <si>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</si>
  <si>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</si>
  <si>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</si>
  <si>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</si>
  <si>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</si>
  <si>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</si>
  <si>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</si>
  <si>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</si>
  <si>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</si>
  <si>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</si>
  <si>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</si>
  <si>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</si>
  <si>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</si>
  <si>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</si>
  <si>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</si>
  <si>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</si>
  <si>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</si>
  <si>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</si>
  <si>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</si>
  <si>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</si>
  <si>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</si>
  <si>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</si>
  <si>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</si>
  <si>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</si>
  <si>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</si>
  <si>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</si>
  <si>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</si>
  <si>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</si>
  <si>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</si>
  <si>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</si>
  <si>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</si>
  <si>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</si>
  <si>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</si>
  <si>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</si>
  <si>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</si>
  <si>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</si>
  <si>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</si>
  <si>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</si>
  <si>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</si>
  <si>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</si>
  <si>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</si>
  <si>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</si>
  <si>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</si>
  <si>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</si>
  <si>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</si>
  <si>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</si>
  <si>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</si>
  <si>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</si>
  <si>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</si>
  <si>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</si>
  <si>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</si>
  <si>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</si>
  <si>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</si>
  <si>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</si>
  <si>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</si>
  <si>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</si>
  <si>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</si>
  <si>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</si>
  <si>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</si>
  <si>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</si>
  <si>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</si>
  <si>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</si>
  <si>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</si>
  <si>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</si>
  <si>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</si>
  <si>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</si>
  <si>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</si>
  <si>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</si>
  <si>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</si>
  <si>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</si>
  <si>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</si>
  <si>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</si>
  <si>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</si>
  <si>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</si>
  <si>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</si>
  <si>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</si>
  <si>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</si>
  <si>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</si>
  <si>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</si>
  <si>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</si>
  <si>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</si>
  <si>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</si>
  <si>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</si>
  <si>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</si>
  <si>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</si>
  <si>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</si>
  <si>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</si>
  <si>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</si>
  <si>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</si>
  <si>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</si>
  <si>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</si>
  <si>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</si>
  <si>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</si>
  <si>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</si>
  <si>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</si>
  <si>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</si>
  <si>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</si>
  <si>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</si>
  <si>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</si>
  <si>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</si>
  <si>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</si>
  <si>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</si>
  <si>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</si>
  <si>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</si>
  <si>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</si>
  <si>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</si>
  <si>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</si>
  <si>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</si>
  <si>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</si>
  <si>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</si>
  <si>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</si>
  <si>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</si>
  <si>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</si>
  <si>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</si>
  <si>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</si>
  <si>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</si>
  <si>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</si>
  <si>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</si>
  <si>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</si>
  <si>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</si>
  <si>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</si>
  <si>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</si>
  <si>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</si>
  <si>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</si>
  <si>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</si>
  <si>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</si>
  <si>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</si>
  <si>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</si>
  <si>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</si>
  <si>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</si>
  <si>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</si>
  <si>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</si>
  <si>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</si>
  <si>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</si>
  <si>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</si>
  <si>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</si>
  <si>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</si>
  <si>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</si>
  <si>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</si>
  <si>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</si>
  <si>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</si>
  <si>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</si>
  <si>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</si>
  <si>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</si>
  <si>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</si>
  <si>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</si>
  <si>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</si>
  <si>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</si>
  <si>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</si>
  <si>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</si>
  <si>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</si>
  <si>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</si>
  <si>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</si>
  <si>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</si>
  <si>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</si>
  <si>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</si>
  <si>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</si>
  <si>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</si>
  <si>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</si>
  <si>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</si>
  <si>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</si>
  <si>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</si>
  <si>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</si>
  <si>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</si>
  <si>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</si>
  <si>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</si>
  <si>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</si>
  <si>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</si>
  <si>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</si>
  <si>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</si>
  <si>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</si>
  <si>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</si>
  <si>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</si>
  <si>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</si>
  <si>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</si>
  <si>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</si>
  <si>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</si>
  <si>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</si>
  <si>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</si>
  <si>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</si>
  <si>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</si>
  <si>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</si>
  <si>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</si>
  <si>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</si>
  <si>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</si>
  <si>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</si>
  <si>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</si>
  <si>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</si>
  <si>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</si>
  <si>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</si>
  <si>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</si>
  <si>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</si>
  <si>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</si>
  <si>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</si>
  <si>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</si>
  <si>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</si>
  <si>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</si>
  <si>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</si>
  <si>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</si>
  <si>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</si>
  <si>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</si>
  <si>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</si>
  <si>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</si>
  <si>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</si>
  <si>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</si>
  <si>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</si>
  <si>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</si>
  <si>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</si>
  <si>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</si>
  <si>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</si>
  <si>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</si>
  <si>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</si>
  <si>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</si>
  <si>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</si>
  <si>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</si>
  <si>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</si>
  <si>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</si>
  <si>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</si>
  <si>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</si>
  <si>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</si>
  <si>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</si>
  <si>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</si>
  <si>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</si>
  <si>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</si>
  <si>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</si>
  <si>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</si>
  <si>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</si>
  <si>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</si>
  <si>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</si>
  <si>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</si>
  <si>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</si>
  <si>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</si>
  <si>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</si>
  <si>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</si>
  <si>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</si>
  <si>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</si>
  <si>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</si>
  <si>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</si>
  <si>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</si>
  <si>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</si>
  <si>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</si>
  <si>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</si>
  <si>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</si>
  <si>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</si>
  <si>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</si>
  <si>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</si>
  <si>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</si>
  <si>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</si>
  <si>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</si>
  <si>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</si>
  <si>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</si>
  <si>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</si>
  <si>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</si>
  <si>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</si>
  <si>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</si>
  <si>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</si>
  <si>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</si>
  <si>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</si>
  <si>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</si>
  <si>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</si>
  <si>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</si>
  <si>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</si>
  <si>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</si>
  <si>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</si>
  <si>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</si>
  <si>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</si>
  <si>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</si>
  <si>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</si>
  <si>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</si>
  <si>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</si>
  <si>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</si>
  <si>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</si>
  <si>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</si>
  <si>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</si>
  <si>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</si>
  <si>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</si>
  <si>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</si>
  <si>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</si>
  <si>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</si>
  <si>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</si>
  <si>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</si>
  <si>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</si>
  <si>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</si>
  <si>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</si>
  <si>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</si>
  <si>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</si>
  <si>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</si>
  <si>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</si>
  <si>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</si>
  <si>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</si>
  <si>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</si>
  <si>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</si>
  <si>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</si>
  <si>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</si>
  <si>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</si>
  <si>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</si>
  <si>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</si>
  <si>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</si>
  <si>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</si>
  <si>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</si>
  <si>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</si>
  <si>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</si>
  <si>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</si>
  <si>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</si>
  <si>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</si>
  <si>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</si>
  <si>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</si>
  <si>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</si>
  <si>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</si>
  <si>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</si>
  <si>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</si>
  <si>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</si>
  <si>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</si>
  <si>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</si>
  <si>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</si>
  <si>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</si>
  <si>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</si>
  <si>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</si>
  <si>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</si>
  <si>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</si>
  <si>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</si>
  <si>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</si>
  <si>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</si>
  <si>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</si>
  <si>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</si>
  <si>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</si>
  <si>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</si>
  <si>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</si>
  <si>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</si>
  <si>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</si>
  <si>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</si>
  <si>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</si>
  <si>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</si>
  <si>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</si>
  <si>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</si>
  <si>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</si>
  <si>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</si>
  <si>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</si>
  <si>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</si>
  <si>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</si>
  <si>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</si>
  <si>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</si>
  <si>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</si>
  <si>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</si>
  <si>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</si>
  <si>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</si>
  <si>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</si>
  <si>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</si>
  <si>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</si>
  <si>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</si>
  <si>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</si>
  <si>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</si>
  <si>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</si>
  <si>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</si>
  <si>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</si>
  <si>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</si>
  <si>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</si>
  <si>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</si>
  <si>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</si>
  <si>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</si>
  <si>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</si>
  <si>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</si>
  <si>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</si>
  <si>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</si>
  <si>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</si>
  <si>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</si>
  <si>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</si>
  <si>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</si>
  <si>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</si>
  <si>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</si>
  <si>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</si>
  <si>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</si>
  <si>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</si>
  <si>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</si>
  <si>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</si>
  <si>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</si>
  <si>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</si>
  <si>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</si>
  <si>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</si>
  <si>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</si>
  <si>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</si>
  <si>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</si>
  <si>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</si>
  <si>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</si>
  <si>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</si>
  <si>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</si>
  <si>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</si>
  <si>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</si>
  <si>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</si>
  <si>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</si>
  <si>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</si>
  <si>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</si>
  <si>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</si>
  <si>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</si>
  <si>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</si>
  <si>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</si>
  <si>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</si>
  <si>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</si>
  <si>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</si>
  <si>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</si>
  <si>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</si>
  <si>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</si>
  <si>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</si>
  <si>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</si>
  <si>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</si>
  <si>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</si>
  <si>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</si>
  <si>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</si>
  <si>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</si>
  <si>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</si>
  <si>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</si>
  <si>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</si>
  <si>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</si>
  <si>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</si>
  <si>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</si>
  <si>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</si>
  <si>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</si>
  <si>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</si>
  <si>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</si>
  <si>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</si>
  <si>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</si>
  <si>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</si>
  <si>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</si>
  <si>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</si>
  <si>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</si>
  <si>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</si>
  <si>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</si>
  <si>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</si>
  <si>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</si>
  <si>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</si>
  <si>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</si>
  <si>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</si>
  <si>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</si>
  <si>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</si>
  <si>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</si>
  <si>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</si>
  <si>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</si>
  <si>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</si>
  <si>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</si>
  <si>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</si>
  <si>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</si>
  <si>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</si>
  <si>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</si>
  <si>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</si>
  <si>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</si>
  <si>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</si>
  <si>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</si>
  <si>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</si>
  <si>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</si>
  <si>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</si>
  <si>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PWN2009C-H  S4</t>
  </si>
  <si>
    <t>PWN2009C-H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</si>
</sst>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7</xdr:row>
      <xdr:rowOff>42334</xdr:rowOff>
    </xdr:from>
    <xdr:to>
      <xdr:col>18</xdr:col>
      <xdr:colOff>42334</xdr:colOff>
      <xdr:row>21</xdr:row>
      <xdr:rowOff>148166</xdr:rowOff>
    </xdr:to>
    <xdr:sp macro="" textlink="">
      <xdr:nvSpPr>
        <xdr:cNvPr id="2" name="Rounded Rectangle 1"/>
        <xdr:cNvSpPr/>
      </xdr:nvSpPr>
      <xdr:spPr>
        <a:xfrm>
          <a:off x="4328583" y="1322917"/>
          <a:ext cx="4201584" cy="2434166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INCOMPLETE</a:t>
          </a:r>
        </a:p>
        <a:p>
          <a:pPr algn="ctr"/>
          <a:r>
            <a:rPr lang="en-US" sz="1100"/>
            <a:t>-Need finished weight</a:t>
          </a:r>
        </a:p>
        <a:p>
          <a:pPr algn="ctr"/>
          <a:r>
            <a:rPr lang="en-US" sz="1100"/>
            <a:t>-Update</a:t>
          </a:r>
          <a:r>
            <a:rPr lang="en-US" sz="1100" baseline="0"/>
            <a:t> BOM</a:t>
          </a:r>
        </a:p>
        <a:p>
          <a:pPr algn="ctr"/>
          <a:r>
            <a:rPr lang="en-US" sz="1100" baseline="0"/>
            <a:t>-Need layout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15" sqref="B15:B19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PWN2009C-H  S4</v>
      </c>
      <c r="Q5" s="348"/>
      <c r="R5" s="226"/>
      <c r="S5" s="226"/>
      <c r="T5" s="226"/>
      <c r="U5" s="349" t="s">
        <v>16</v>
      </c>
      <c r="V5" s="919">
        <f ca="1" xml:space="preserve"> TODAY()</f>
        <v>41982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5" t="s">
        <v>317</v>
      </c>
      <c r="C8" s="991" t="s">
        <v>341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0.8</v>
      </c>
      <c r="P13" s="158"/>
      <c r="Q13" s="1000" t="s">
        <v>312</v>
      </c>
      <c r="R13" s="969"/>
      <c r="S13" s="1014">
        <f>+C20</f>
        <v>0.375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5" t="s">
        <v>306</v>
      </c>
      <c r="C15" s="991" t="s">
        <v>343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67" t="s">
        <v>309</v>
      </c>
      <c r="M15" s="968"/>
      <c r="N15" s="252"/>
      <c r="O15" s="789">
        <v>6.5000000000000002E-2</v>
      </c>
      <c r="P15" s="158"/>
      <c r="Q15" s="1000" t="s">
        <v>308</v>
      </c>
      <c r="R15" s="969"/>
      <c r="S15" s="788">
        <v>0.88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405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4.5549951884398414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0.89500000000000002</v>
      </c>
      <c r="P18" s="158"/>
      <c r="Q18" s="1000" t="s">
        <v>302</v>
      </c>
      <c r="R18" s="968"/>
      <c r="S18" s="969"/>
      <c r="T18" s="254">
        <f>144-S15</f>
        <v>143.12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0.375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2.9839506172839508E-2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1000" t="s">
        <v>299</v>
      </c>
      <c r="R20" s="969"/>
      <c r="S20" s="252">
        <f>IF(ISERROR(T18/O22),"",T18/O22)</f>
        <v>158.32734111399967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0.37958293236998675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0.90395000000000003</v>
      </c>
      <c r="P22" s="158"/>
      <c r="Q22" s="1000" t="s">
        <v>296</v>
      </c>
      <c r="R22" s="968"/>
      <c r="S22" s="968"/>
      <c r="T22" s="203">
        <f>IF(S20="",,S20 - 1)</f>
        <v>157.32734111399967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4.5549951884398414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2.8952343287485447E-2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324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 t="s">
        <v>709</v>
      </c>
      <c r="N30" s="1038"/>
      <c r="O30" s="920"/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2.8952343287485447E-2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1.5329999999999999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943.96404668399805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0.88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158.32734111399967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157.32734111399967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5.1019273141111707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77.036832340653547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76.528909711667566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2.8952343287485447E-2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6.079992090371944E-2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403.47109028833245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4841.6530834599889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605.20663543249862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4.9653268738037541E-2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62" t="s">
        <v>248</v>
      </c>
      <c r="M54" s="963"/>
      <c r="N54" s="963"/>
      <c r="O54" s="964"/>
      <c r="P54" s="971">
        <f>U52</f>
        <v>605.20663543249862</v>
      </c>
      <c r="Q54" s="972"/>
      <c r="R54" s="970" t="s">
        <v>702</v>
      </c>
      <c r="S54" s="323" t="s">
        <v>247</v>
      </c>
      <c r="T54" s="324"/>
      <c r="U54" s="324"/>
      <c r="V54" s="347">
        <f>O24</f>
        <v>2.8952343287485447E-2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2.9839506172839508E-2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2.0266640301239813E-2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1.1146652165681899E-2</v>
      </c>
      <c r="E62" s="146"/>
      <c r="F62" s="304">
        <v>68</v>
      </c>
      <c r="G62" s="180" t="s">
        <v>231</v>
      </c>
      <c r="H62" s="182"/>
      <c r="I62" s="181">
        <f>SUM(I53:I61)</f>
        <v>9.9074622892814254E-2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1.4192566127937827E-2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4.9653268738037541E-2</v>
      </c>
      <c r="E64" s="146"/>
      <c r="F64" s="165">
        <v>70</v>
      </c>
      <c r="G64" s="167" t="s">
        <v>352</v>
      </c>
      <c r="H64" s="166"/>
      <c r="I64" s="162">
        <f>+I63+I62</f>
        <v>0.11326718902075208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41982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41982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6.4268653353422162E-2</v>
      </c>
      <c r="F23" s="120">
        <f>E23</f>
        <v>6.4268653353422162E-2</v>
      </c>
    </row>
    <row r="24" spans="2:28">
      <c r="B24" s="115" t="s">
        <v>44</v>
      </c>
      <c r="C24" s="108"/>
      <c r="D24" s="111"/>
      <c r="E24" s="111">
        <f>Assembly!H96</f>
        <v>3.3005967739390296E-2</v>
      </c>
      <c r="F24" s="120">
        <f>E24</f>
        <v>3.3005967739390296E-2</v>
      </c>
    </row>
    <row r="25" spans="2:28">
      <c r="B25" s="121" t="s">
        <v>40</v>
      </c>
      <c r="C25" s="108"/>
      <c r="D25" s="361"/>
      <c r="E25" s="122">
        <f>Assembly!H97</f>
        <v>1.5992567927939627E-2</v>
      </c>
      <c r="F25" s="123">
        <f>E25-Assembly!H85-Assembly!H86-Assembly!H88-Assembly!H89-'Machined Part #1'!I54-'Machined Part #1'!I58-'Pacific Quote #2'!I50-'Pacific Quote #2'!I54-'Pacific Quote #3'!I50-'Pacific Quote #3'!I54</f>
        <v>1.4192566127937827E-2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-0.11326718902075208</v>
      </c>
      <c r="F26" s="120">
        <f>F22-F23-F24-F25</f>
        <v>-0.11146718722075029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-0.11326718902075208</v>
      </c>
      <c r="F28" s="120">
        <f>F26-F27</f>
        <v>-0.11146718722075029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6.4268653353422162E-2</v>
      </c>
      <c r="F34" s="395">
        <f>'Machined Part #1'!I55+'Machined Part #1'!I56+'Machined Part #1'!I57</f>
        <v>3.3005967739390296E-2</v>
      </c>
      <c r="G34" s="468">
        <f>'Machined Part #1'!I63+'Machined Part #1'!I54+'Machined Part #1'!I58</f>
        <v>1.5992567927939627E-2</v>
      </c>
      <c r="H34" s="327">
        <f>'Machined Part #1'!I64</f>
        <v>0.11326718902075208</v>
      </c>
      <c r="I34" s="327"/>
      <c r="J34" s="843">
        <f t="shared" ref="J34:J43" si="1">$H34</f>
        <v>0.11326718902075208</v>
      </c>
      <c r="K34" s="811"/>
      <c r="L34" s="327"/>
      <c r="M34" s="327">
        <f t="shared" ref="M34:M43" si="2">$H34</f>
        <v>0.11326718902075208</v>
      </c>
      <c r="N34" s="811"/>
      <c r="O34" s="327"/>
      <c r="P34" s="327">
        <f t="shared" ref="P34:P43" si="3">$H34</f>
        <v>0.11326718902075208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0.11326718902075208</v>
      </c>
      <c r="I44" s="467"/>
      <c r="J44" s="846">
        <f>SUM(J34:J43)</f>
        <v>0.11326718902075208</v>
      </c>
      <c r="K44" s="813"/>
      <c r="L44" s="467"/>
      <c r="M44" s="467">
        <f>SUM(M34:M43)</f>
        <v>0.11326718902075208</v>
      </c>
      <c r="N44" s="813"/>
      <c r="O44" s="467"/>
      <c r="P44" s="467">
        <f>SUM(P34:P43)</f>
        <v>0.11326718902075208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6.4268653353422162E-2</v>
      </c>
      <c r="I95" s="478"/>
      <c r="J95" s="861">
        <f>J65+SUM(F46:F55)+SUM(F34:F43)+J32</f>
        <v>3.3005967739390296E-2</v>
      </c>
      <c r="K95" s="816"/>
      <c r="L95" s="478"/>
      <c r="M95" s="478">
        <f>M65+SUM(G46:G55)+SUM(G34:G43)+M32</f>
        <v>1.5992567927939627E-2</v>
      </c>
      <c r="N95" s="816"/>
      <c r="O95" s="478"/>
      <c r="P95" s="478">
        <f>P65+SUM(H46:H55)+SUM(H34:H43)+P32</f>
        <v>0.11326718902075208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3.3005967739390296E-2</v>
      </c>
      <c r="I96" s="397"/>
      <c r="J96" s="862">
        <f>J80+SUM(G46:G55)+SUM(G34:G43)</f>
        <v>1.5992567927939627E-2</v>
      </c>
      <c r="K96" s="822"/>
      <c r="L96" s="397"/>
      <c r="M96" s="397">
        <f>M80+SUM(H46:H55)+SUM(H34:H43)</f>
        <v>0.11326718902075208</v>
      </c>
      <c r="N96" s="822"/>
      <c r="O96" s="397"/>
      <c r="P96" s="397">
        <f>P80+SUM(J46:J55)+SUM(J34:J43)</f>
        <v>0.11326718902075208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1.5992567927939627E-2</v>
      </c>
      <c r="I97" s="326"/>
      <c r="J97" s="863">
        <f>J81+SUM(H46:H55)+SUM(H34:H43)+J91</f>
        <v>0.11326718902075208</v>
      </c>
      <c r="K97" s="815"/>
      <c r="L97" s="326"/>
      <c r="M97" s="326">
        <f>M81+SUM(J46:J55)+SUM(J34:J43)+M91</f>
        <v>0.11326718902075208</v>
      </c>
      <c r="N97" s="815"/>
      <c r="O97" s="326"/>
      <c r="P97" s="326">
        <f>P81+SUM(M46:M55)+SUM(M34:M43)+P91</f>
        <v>0.11326718902075208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0.11326718902075208</v>
      </c>
      <c r="I99" s="360"/>
      <c r="J99" s="865">
        <f>SUM(J95:J98)</f>
        <v>0.16226572468808201</v>
      </c>
      <c r="K99" s="817"/>
      <c r="L99" s="360"/>
      <c r="M99" s="360">
        <f>SUM(M95:M98)</f>
        <v>0.2425269459694438</v>
      </c>
      <c r="N99" s="817"/>
      <c r="O99" s="360"/>
      <c r="P99" s="360">
        <f>SUM(P95:P98)</f>
        <v>0.33980156706225628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2014-12-09T20:03:35Z</dcterms:modified>
</cp:coreProperties>
</file>