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H88" s="1"/>
  <c r="G86"/>
  <c r="G85"/>
  <c r="H89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H60" i="1"/>
  <c r="H61"/>
  <c r="H62"/>
  <c r="H63"/>
  <c r="H64"/>
  <c r="E31" i="5"/>
  <c r="F31" s="1"/>
  <c r="L147" i="6" l="1"/>
  <c r="L77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<sst xmlns="http://schemas.openxmlformats.org/spreadsheetml/2006/main" count="3073" uniqueCount="710">
  <si>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</si>
  <si>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</si>
  <si>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</si>
  <si>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</si>
  <si>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</si>
  <si>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</si>
  <si>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</si>
  <si>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</si>
  <si>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</si>
  <si>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</si>
  <si>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</si>
  <si>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</si>
  <si>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</si>
  <si>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</si>
  <si>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</si>
  <si>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</si>
  <si>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</si>
  <si>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</si>
  <si>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</si>
  <si>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</si>
  <si>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</si>
  <si>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</si>
  <si>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</si>
  <si>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</si>
  <si>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</si>
  <si>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</si>
  <si>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</si>
  <si>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</si>
  <si>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</si>
  <si>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</si>
  <si>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</si>
  <si>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</si>
  <si>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</si>
  <si>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</si>
  <si>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</si>
  <si>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</si>
  <si>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</si>
  <si>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</si>
  <si>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</si>
  <si>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</si>
  <si>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</si>
  <si>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</si>
  <si>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</si>
  <si>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</si>
  <si>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</si>
  <si>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</si>
  <si>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</si>
  <si>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</si>
  <si>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</si>
  <si>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</si>
  <si>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</si>
  <si>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</si>
  <si>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</si>
  <si>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</si>
  <si>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</si>
  <si>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</si>
  <si>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</si>
  <si>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</si>
  <si>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</si>
  <si>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</si>
  <si>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</si>
  <si>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</si>
  <si>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</si>
  <si>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</si>
  <si>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</si>
  <si>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</si>
  <si>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</si>
  <si>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</si>
  <si>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</si>
  <si>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</si>
  <si>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</si>
  <si>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</si>
  <si>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</si>
  <si>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</si>
  <si>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</si>
  <si>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</si>
  <si>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</si>
  <si>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</si>
  <si>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</si>
  <si>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</si>
  <si>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</si>
  <si>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</si>
  <si>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</si>
  <si>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</si>
  <si>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</si>
  <si>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</si>
  <si>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</si>
  <si>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</si>
  <si>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</si>
  <si>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</si>
  <si>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</si>
  <si>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</si>
  <si>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</si>
  <si>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</si>
  <si>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</si>
  <si>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</si>
  <si>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</si>
  <si>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</si>
  <si>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</si>
  <si>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</si>
  <si>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</si>
  <si>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</si>
  <si>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</si>
  <si>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</si>
  <si>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</si>
  <si>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</si>
  <si>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</si>
  <si>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</si>
  <si>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</si>
  <si>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</si>
  <si>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</si>
  <si>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</si>
  <si>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</si>
  <si>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</si>
  <si>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</si>
  <si>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</si>
  <si>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</si>
  <si>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</si>
  <si>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</si>
  <si>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</si>
  <si>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</si>
  <si>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</si>
  <si>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</si>
  <si>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</si>
  <si>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</si>
  <si>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</si>
  <si>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</si>
  <si>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</si>
  <si>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</si>
  <si>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</si>
  <si>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</si>
  <si>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</si>
  <si>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</si>
  <si>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</si>
  <si>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</si>
  <si>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</si>
  <si>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</si>
  <si>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</si>
  <si>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</si>
  <si>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</si>
  <si>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</si>
  <si>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</si>
  <si>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</si>
  <si>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</si>
  <si>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</si>
  <si>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</si>
  <si>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</si>
  <si>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</si>
  <si>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</si>
  <si>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</si>
  <si>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</si>
  <si>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</si>
  <si>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</si>
  <si>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</si>
  <si>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</si>
  <si>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</si>
  <si>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</si>
  <si>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</si>
  <si>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</si>
  <si>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</si>
  <si>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</si>
  <si>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</si>
  <si>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</si>
  <si>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</si>
  <si>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</si>
  <si>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</si>
  <si>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</si>
  <si>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</si>
  <si>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</si>
  <si>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</si>
  <si>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</si>
  <si>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</si>
  <si>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</si>
  <si>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</si>
  <si>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</si>
  <si>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</si>
  <si>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</si>
  <si>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</si>
  <si>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</si>
  <si>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</si>
  <si>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</si>
  <si>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</si>
  <si>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</si>
  <si>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</si>
  <si>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</si>
  <si>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</si>
  <si>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</si>
  <si>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</si>
  <si>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</si>
  <si>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</si>
  <si>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</si>
  <si>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</si>
  <si>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</si>
  <si>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</si>
  <si>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</si>
  <si>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</si>
  <si>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</si>
  <si>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</si>
  <si>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</si>
  <si>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</si>
  <si>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</si>
  <si>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</si>
  <si>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</si>
  <si>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</si>
  <si>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</si>
  <si>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</si>
  <si>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</si>
  <si>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</si>
  <si>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</si>
  <si>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</si>
  <si>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</si>
  <si>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</si>
  <si>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</si>
  <si>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</si>
  <si>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</si>
  <si>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</si>
  <si>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</si>
  <si>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</si>
  <si>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</si>
  <si>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</si>
  <si>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</si>
  <si>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</si>
  <si>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</si>
  <si>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</si>
  <si>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</si>
  <si>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</si>
  <si>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</si>
  <si>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</si>
  <si>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</si>
  <si>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</si>
  <si>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</si>
  <si>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</si>
  <si>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</si>
  <si>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</si>
  <si>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</si>
  <si>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</si>
  <si>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</si>
  <si>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</si>
  <si>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</si>
  <si>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</si>
  <si>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</si>
  <si>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</si>
  <si>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</si>
  <si>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</si>
  <si>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</si>
  <si>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</si>
  <si>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</si>
  <si>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</si>
  <si>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</si>
  <si>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</si>
  <si>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</si>
  <si>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</si>
  <si>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</si>
  <si>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</si>
  <si>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</si>
  <si>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</si>
  <si>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</si>
  <si>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</si>
  <si>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</si>
  <si>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</si>
  <si>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</si>
  <si>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</si>
  <si>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</si>
  <si>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</si>
  <si>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</si>
  <si>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</si>
  <si>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</si>
  <si>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</si>
  <si>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</si>
  <si>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</si>
  <si>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</si>
  <si>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</si>
  <si>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</si>
  <si>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</si>
  <si>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</si>
  <si>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</si>
  <si>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</si>
  <si>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</si>
  <si>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</si>
  <si>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</si>
  <si>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</si>
  <si>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</si>
  <si>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</si>
  <si>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</si>
  <si>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</si>
  <si>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</si>
  <si>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</si>
  <si>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</si>
  <si>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</si>
  <si>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</si>
  <si>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</si>
  <si>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</si>
  <si>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</si>
  <si>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</si>
  <si>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</si>
  <si>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</si>
  <si>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</si>
  <si>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</si>
  <si>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</si>
  <si>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</si>
  <si>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</si>
  <si>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</si>
  <si>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</si>
  <si>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</si>
  <si>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</si>
  <si>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</si>
  <si>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</si>
  <si>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</si>
  <si>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</si>
  <si>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</si>
  <si>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</si>
  <si>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</si>
  <si>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</si>
  <si>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</si>
  <si>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</si>
  <si>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</si>
  <si>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</si>
  <si>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</si>
  <si>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</si>
  <si>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</si>
  <si>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</si>
  <si>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</si>
  <si>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</si>
  <si>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</si>
  <si>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</si>
  <si>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</si>
  <si>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</si>
  <si>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</si>
  <si>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</si>
  <si>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</si>
  <si>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</si>
  <si>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</si>
  <si>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</si>
  <si>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</si>
  <si>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</si>
  <si>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</si>
  <si>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</si>
  <si>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</si>
  <si>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</si>
  <si>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</si>
  <si>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</si>
  <si>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</si>
  <si>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</si>
  <si>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</si>
  <si>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</si>
  <si>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</si>
  <si>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</si>
  <si>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</si>
  <si>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</si>
  <si>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</si>
  <si>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</si>
  <si>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</si>
  <si>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</si>
  <si>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</si>
  <si>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</si>
  <si>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</si>
  <si>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</si>
  <si>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</si>
  <si>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</si>
  <si>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</si>
  <si>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</si>
  <si>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</si>
  <si>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</si>
  <si>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</si>
  <si>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</si>
  <si>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</si>
  <si>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</si>
  <si>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</si>
  <si>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</si>
  <si>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</si>
  <si>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</si>
  <si>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</si>
  <si>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</si>
  <si>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</si>
  <si>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</si>
  <si>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</si>
  <si>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</si>
  <si>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</si>
  <si>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</si>
  <si>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</si>
  <si>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</si>
  <si>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</si>
  <si>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</si>
  <si>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</si>
  <si>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</si>
  <si>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</si>
  <si>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</si>
  <si>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</si>
  <si>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</si>
  <si>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</si>
  <si>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</si>
  <si>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</si>
  <si>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</si>
  <si>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</si>
  <si>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</si>
  <si>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</si>
  <si>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</si>
  <si>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</si>
  <si>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</si>
  <si>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</si>
  <si>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</si>
  <si>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</si>
  <si>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</si>
  <si>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</si>
  <si>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</si>
  <si>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</si>
  <si>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</si>
  <si>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</si>
  <si>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</si>
  <si>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</si>
  <si>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</si>
  <si>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</si>
  <si>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</si>
  <si>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</si>
  <si>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</si>
  <si>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</si>
  <si>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</si>
  <si>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</si>
  <si>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</si>
  <si>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</si>
  <si>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</si>
  <si>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</si>
  <si>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</si>
  <si>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</si>
  <si>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</si>
  <si>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</si>
  <si>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</si>
  <si>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</si>
  <si>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</si>
  <si>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</si>
  <si>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</si>
  <si>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</si>
  <si>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</si>
  <si>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</si>
  <si>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</si>
  <si>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</si>
  <si>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</si>
  <si>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</si>
  <si>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</si>
  <si>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</si>
  <si>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</si>
  <si>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</si>
  <si>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</si>
  <si>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</si>
  <si>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</si>
  <si>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</si>
  <si>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</si>
  <si>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</si>
  <si>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</si>
  <si>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</si>
  <si>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</si>
  <si>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</si>
  <si>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</si>
  <si>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</si>
  <si>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</si>
  <si>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</si>
  <si>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</si>
  <si>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</si>
  <si>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</si>
  <si>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</si>
  <si>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</si>
  <si>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</si>
  <si>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</si>
  <si>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</si>
  <si>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</si>
  <si>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</si>
  <si>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</si>
  <si>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</si>
  <si>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</si>
  <si>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</si>
  <si>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</si>
  <si>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</si>
  <si>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</si>
  <si>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</si>
  <si>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</si>
  <si>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</si>
  <si>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</si>
  <si>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</si>
  <si>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</si>
  <si>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</si>
  <si>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</si>
  <si>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</si>
  <si>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</si>
  <si>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</si>
  <si>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</si>
  <si>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</si>
  <si>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</si>
  <si>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</si>
  <si>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</si>
  <si>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</si>
  <si>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</si>
  <si>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</si>
  <si>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</si>
  <si>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</si>
  <si>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</si>
  <si>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</si>
  <si>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</si>
  <si>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</si>
  <si>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</si>
  <si>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</si>
  <si>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</si>
  <si>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</si>
  <si>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</si>
  <si>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</si>
  <si>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</si>
  <si>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</si>
  <si>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</si>
  <si>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</si>
  <si>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</si>
  <si>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</si>
  <si>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</si>
  <si>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</si>
  <si>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</si>
  <si>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</si>
  <si>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</si>
  <si>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</si>
  <si>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</si>
  <si>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</si>
  <si>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</si>
  <si>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</si>
  <si>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</si>
  <si>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</si>
  <si>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</si>
  <si>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</si>
  <si>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</si>
  <si>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</si>
  <si>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</si>
  <si>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</si>
  <si>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</si>
  <si>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</si>
  <si>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</si>
  <si>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</si>
  <si>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</si>
  <si>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</si>
  <si>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</si>
  <si>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</si>
  <si>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</si>
  <si>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</si>
  <si>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</si>
  <si>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</si>
  <si>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</si>
  <si>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</si>
  <si>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</si>
  <si>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</si>
  <si>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</si>
  <si>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</si>
  <si>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</si>
  <si>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</si>
  <si>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</si>
  <si>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</si>
  <si>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</si>
  <si>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</si>
  <si>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</si>
  <si>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</si>
  <si>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</si>
  <si>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</si>
  <si>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</si>
  <si>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</si>
  <si>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</si>
  <si>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</si>
  <si>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</si>
  <si>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</si>
  <si>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</si>
  <si>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</si>
  <si>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</si>
  <si>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</si>
  <si>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</si>
  <si>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</si>
  <si>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</si>
  <si>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</si>
  <si>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</si>
  <si>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</si>
  <si>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</si>
  <si>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</si>
  <si>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</si>
  <si>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</si>
  <si>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</si>
  <si>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</si>
  <si>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</si>
  <si>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</si>
  <si>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</si>
  <si>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</si>
  <si>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</si>
  <si>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</si>
  <si>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</si>
  <si>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</si>
  <si>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</si>
  <si>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</si>
  <si>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</si>
  <si>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</si>
  <si>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</si>
  <si>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</si>
  <si>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</si>
  <si>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</si>
  <si>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</si>
  <si>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</si>
  <si>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</si>
  <si>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</si>
  <si>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</si>
  <si>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</si>
  <si>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</si>
  <si>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</si>
  <si>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</si>
  <si>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</si>
  <si>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</si>
  <si>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</si>
  <si>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</si>
  <si>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</si>
  <si>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</si>
  <si>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</si>
  <si>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</si>
  <si>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</si>
  <si>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</si>
  <si>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</si>
  <si>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</si>
  <si>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</si>
  <si>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</si>
  <si>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</si>
  <si>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</si>
  <si>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</si>
  <si>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</si>
  <si>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</si>
  <si>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</si>
  <si>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</si>
  <si>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</si>
  <si>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</si>
  <si>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</si>
  <si>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</si>
  <si>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</si>
  <si>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</si>
  <si>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</si>
  <si>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</si>
  <si>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</si>
  <si>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</si>
  <si>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</si>
  <si>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</si>
  <si>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</si>
  <si>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</si>
  <si>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</si>
  <si>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</si>
  <si>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</si>
  <si>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</si>
  <si>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</si>
  <si>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</si>
  <si>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</si>
  <si>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</si>
  <si>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</si>
  <si>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</si>
  <si>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</si>
  <si>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</si>
  <si>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</si>
  <si>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</si>
  <si>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</si>
  <si>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</si>
  <si>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</si>
  <si>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</si>
  <si>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</si>
  <si>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</si>
  <si>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</si>
  <si>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</si>
  <si>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</si>
  <si>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</si>
  <si>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</si>
  <si>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</si>
  <si>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</si>
  <si>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</si>
  <si>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</si>
  <si>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</si>
  <si>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</si>
  <si>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</si>
  <si>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</si>
  <si>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</si>
  <si>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</si>
  <si>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</si>
  <si>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</si>
  <si>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</si>
  <si>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</si>
  <si>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</si>
  <si>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</si>
  <si>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</si>
  <si>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</si>
  <si>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</si>
  <si>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</si>
  <si>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</si>
  <si>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</si>
  <si>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</si>
  <si>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</si>
  <si>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</si>
  <si>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</si>
  <si>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</si>
  <si>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</si>
  <si>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</si>
  <si>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</si>
  <si>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</si>
  <si>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</si>
  <si>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</si>
  <si>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</si>
  <si>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</si>
  <si>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</si>
  <si>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</si>
  <si>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</si>
  <si>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</si>
  <si>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</si>
  <si>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</si>
  <si>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</si>
  <si>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</si>
  <si>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</si>
  <si>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PWN2018</t>
  </si>
  <si>
    <t>special</t>
  </si>
  <si>
    <t>PWN2018      L4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</si>
</sst>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76" fontId="33" fillId="5" borderId="15" xfId="0" applyNumberFormat="1" applyFont="1" applyFill="1" applyBorder="1"/>
    <xf numFmtId="0" fontId="33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15" sqref="P1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8" t="s">
        <v>709</v>
      </c>
      <c r="D5" s="1009"/>
      <c r="E5" s="1010"/>
      <c r="F5" s="1010"/>
      <c r="G5" s="101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PWN2018      L4</v>
      </c>
      <c r="Q5" s="348"/>
      <c r="R5" s="226"/>
      <c r="S5" s="226"/>
      <c r="T5" s="226"/>
      <c r="U5" s="349" t="s">
        <v>16</v>
      </c>
      <c r="V5" s="920">
        <f ca="1" xml:space="preserve"> TODAY()</f>
        <v>42025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17" t="s">
        <v>321</v>
      </c>
      <c r="M6" s="1018"/>
      <c r="N6" s="1018"/>
      <c r="O6" s="1018"/>
      <c r="P6" s="1018"/>
      <c r="Q6" s="1018"/>
      <c r="R6" s="1018"/>
      <c r="S6" s="1018"/>
      <c r="T6" s="1018"/>
      <c r="U6" s="1018"/>
      <c r="V6" s="101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0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0"/>
      <c r="B9" s="1002"/>
      <c r="C9" s="1004"/>
      <c r="D9" s="100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0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0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2" t="s">
        <v>314</v>
      </c>
      <c r="N11" s="1013"/>
      <c r="O11" s="1013"/>
      <c r="P11" s="1013"/>
      <c r="Q11" s="101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0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0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9">
        <v>1.075</v>
      </c>
      <c r="P13" s="158"/>
      <c r="Q13" s="973" t="s">
        <v>312</v>
      </c>
      <c r="R13" s="983"/>
      <c r="S13" s="1000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0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0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90">
        <v>8.5000000000000006E-2</v>
      </c>
      <c r="P15" s="158"/>
      <c r="Q15" s="973" t="s">
        <v>308</v>
      </c>
      <c r="R15" s="983"/>
      <c r="S15" s="789">
        <v>1.1825000000000001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0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0">
        <v>0.02</v>
      </c>
      <c r="P16" s="931" t="s">
        <v>708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0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540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5" t="s">
        <v>304</v>
      </c>
      <c r="R17" s="1016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0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9">
        <f>SUM(O13:O16)</f>
        <v>1.18</v>
      </c>
      <c r="P18" s="158"/>
      <c r="Q18" s="973" t="s">
        <v>302</v>
      </c>
      <c r="R18" s="974"/>
      <c r="S18" s="983"/>
      <c r="T18" s="254">
        <f>144-S15</f>
        <v>142.8175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0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2.2379629629629631E-2</v>
      </c>
      <c r="J20" s="318"/>
      <c r="K20" s="158"/>
      <c r="L20" s="916" t="s">
        <v>300</v>
      </c>
      <c r="M20" s="910"/>
      <c r="N20" s="914"/>
      <c r="O20" s="930">
        <v>5.0000000000000001E-3</v>
      </c>
      <c r="P20" s="931" t="s">
        <v>708</v>
      </c>
      <c r="Q20" s="973" t="s">
        <v>299</v>
      </c>
      <c r="R20" s="983"/>
      <c r="S20" s="252">
        <f>IF(ISERROR(T18/O22),"",T18/O22)</f>
        <v>120.42963150349948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9" t="s">
        <v>691</v>
      </c>
      <c r="M21" s="960"/>
      <c r="N21" s="96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1.1858999999999997</v>
      </c>
      <c r="P22" s="158"/>
      <c r="Q22" s="973" t="s">
        <v>296</v>
      </c>
      <c r="R22" s="974"/>
      <c r="S22" s="974"/>
      <c r="T22" s="203">
        <f>IF(S20="",,S20 - 1)</f>
        <v>119.42963150349948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9">
        <f>IF(ISERROR(S17/T22),,S17/T22)</f>
        <v>0.24543444509147683</v>
      </c>
      <c r="P24" s="243" t="s">
        <v>22</v>
      </c>
      <c r="Q24" s="961" t="s">
        <v>692</v>
      </c>
      <c r="R24" s="961"/>
      <c r="S24" s="961"/>
      <c r="T24" s="961"/>
      <c r="U24" s="961"/>
      <c r="V24" s="198"/>
      <c r="W24" s="158"/>
      <c r="X24" s="158"/>
      <c r="Y24" s="158"/>
    </row>
    <row r="25" spans="1:29" s="237" customFormat="1" ht="13.5" thickBot="1">
      <c r="A25" s="1029"/>
      <c r="B25" s="1027" t="s">
        <v>22</v>
      </c>
      <c r="C25" s="1027"/>
      <c r="D25" s="102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9"/>
      <c r="B26" s="1027"/>
      <c r="C26" s="1027"/>
      <c r="D26" s="102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1"/>
      <c r="H27" s="1022"/>
      <c r="I27" s="1023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9">
        <v>8</v>
      </c>
      <c r="B28" s="1031" t="s">
        <v>676</v>
      </c>
      <c r="C28" s="1003" t="s">
        <v>323</v>
      </c>
      <c r="D28" s="1034"/>
      <c r="E28" s="157"/>
      <c r="F28" s="307"/>
      <c r="G28" s="1024"/>
      <c r="H28" s="1025"/>
      <c r="I28" s="1026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787">
        <v>6</v>
      </c>
      <c r="U28" s="157" t="s">
        <v>698</v>
      </c>
      <c r="V28" s="198"/>
      <c r="W28" s="158"/>
      <c r="X28" s="158"/>
      <c r="Y28" s="158"/>
    </row>
    <row r="29" spans="1:29" ht="15.75" customHeight="1">
      <c r="A29" s="1029"/>
      <c r="B29" s="1031"/>
      <c r="C29" s="1004"/>
      <c r="D29" s="103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600</v>
      </c>
      <c r="U29" s="318"/>
      <c r="V29" s="344"/>
      <c r="W29" s="318"/>
      <c r="X29" s="318"/>
      <c r="Y29" s="223"/>
    </row>
    <row r="30" spans="1:29" ht="15.75" customHeight="1" thickBot="1">
      <c r="A30" s="1029"/>
      <c r="B30" s="1031"/>
      <c r="C30" s="1004"/>
      <c r="D30" s="103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1" t="s">
        <v>707</v>
      </c>
      <c r="N30" s="981"/>
      <c r="O30" s="921">
        <v>0.11206000000000001</v>
      </c>
      <c r="P30" s="158"/>
      <c r="Q30" s="320" t="s">
        <v>287</v>
      </c>
      <c r="R30" s="321"/>
      <c r="S30" s="319"/>
      <c r="T30" s="234">
        <f>IF(ISERROR(T29*0.9),"",T29*0.9)</f>
        <v>540</v>
      </c>
      <c r="U30" s="158"/>
      <c r="V30" s="198"/>
      <c r="W30" s="158"/>
      <c r="X30" s="318"/>
      <c r="Y30" s="223"/>
    </row>
    <row r="31" spans="1:29" ht="15.75" customHeight="1" thickBot="1">
      <c r="A31" s="1029"/>
      <c r="B31" s="1031"/>
      <c r="C31" s="1004"/>
      <c r="D31" s="103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9"/>
      <c r="B32" s="1031"/>
      <c r="C32" s="1004"/>
      <c r="D32" s="103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0.13337444509147683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9"/>
      <c r="B33" s="1031"/>
      <c r="C33" s="1004"/>
      <c r="D33" s="103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9"/>
      <c r="B34" s="1031"/>
      <c r="C34" s="1004"/>
      <c r="D34" s="1034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9"/>
      <c r="B35" s="1031"/>
      <c r="C35" s="1004"/>
      <c r="D35" s="1034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0"/>
      <c r="B36" s="1032"/>
      <c r="C36" s="1033"/>
      <c r="D36" s="103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4" t="s">
        <v>706</v>
      </c>
      <c r="M37" s="996" t="s">
        <v>704</v>
      </c>
      <c r="N37" s="996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996" t="s">
        <v>705</v>
      </c>
      <c r="N38" s="996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716.57778902099687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1.1825000000000001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120.42963150349948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119.42963150349948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7.0382061630314112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100.47757703789264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105.57309244547116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0.24543444509147683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0.51541233469210135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374.42690755452884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4493.1228906543456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561.6403613317932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0.42092007333188275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1" t="s">
        <v>248</v>
      </c>
      <c r="M54" s="1042"/>
      <c r="N54" s="1042"/>
      <c r="O54" s="1043"/>
      <c r="P54" s="1046">
        <f>U52</f>
        <v>561.6403613317932</v>
      </c>
      <c r="Q54" s="1047"/>
      <c r="R54" s="1045" t="s">
        <v>702</v>
      </c>
      <c r="S54" s="323" t="s">
        <v>247</v>
      </c>
      <c r="T54" s="324"/>
      <c r="U54" s="324"/>
      <c r="V54" s="347">
        <f>O24</f>
        <v>0.24543444509147683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2.2379629629629631E-2</v>
      </c>
      <c r="L56" s="1041" t="s">
        <v>244</v>
      </c>
      <c r="M56" s="1042"/>
      <c r="N56" s="1042"/>
      <c r="O56" s="1043"/>
      <c r="P56" s="1044">
        <f>T30</f>
        <v>540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8" t="s">
        <v>349</v>
      </c>
      <c r="M59" s="1040"/>
      <c r="N59"/>
      <c r="O59" s="1038" t="s">
        <v>351</v>
      </c>
      <c r="P59" s="1040"/>
      <c r="Q59"/>
      <c r="R59" s="1038" t="s">
        <v>328</v>
      </c>
      <c r="S59" s="1039"/>
      <c r="T59" s="1039"/>
      <c r="U59" s="104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0.17180411156403377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9.4492261360218585E-2</v>
      </c>
      <c r="E62" s="146"/>
      <c r="F62" s="304">
        <v>68</v>
      </c>
      <c r="G62" s="180" t="s">
        <v>231</v>
      </c>
      <c r="H62" s="182"/>
      <c r="I62" s="181">
        <f>SUM(I53:I61)</f>
        <v>0.4619955629560285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1.0990844766766867E-2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0.42092007333188275</v>
      </c>
      <c r="E64" s="146"/>
      <c r="F64" s="165">
        <v>70</v>
      </c>
      <c r="G64" s="167" t="s">
        <v>352</v>
      </c>
      <c r="H64" s="166"/>
      <c r="I64" s="162">
        <f>+I63+I62</f>
        <v>0.47298640772279538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6" t="s">
        <v>335</v>
      </c>
      <c r="M73" s="1037"/>
      <c r="N73" s="150"/>
      <c r="O73" s="1036" t="s">
        <v>334</v>
      </c>
      <c r="P73" s="1037"/>
      <c r="R73" s="1038" t="s">
        <v>333</v>
      </c>
      <c r="S73" s="1039"/>
      <c r="T73" s="104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443"/>
      <c r="G8" s="200" t="s">
        <v>311</v>
      </c>
      <c r="H8" s="176"/>
      <c r="I8" s="445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443"/>
      <c r="G8" s="200" t="s">
        <v>311</v>
      </c>
      <c r="H8" s="176"/>
      <c r="I8" s="445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8"/>
      <c r="D2" s="1049"/>
      <c r="E2" s="1050"/>
      <c r="F2" s="1050"/>
      <c r="G2" s="105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0">
        <v>1</v>
      </c>
      <c r="B5" s="1001" t="s">
        <v>317</v>
      </c>
      <c r="C5" s="1003"/>
      <c r="D5" s="105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0"/>
      <c r="B6" s="1002"/>
      <c r="C6" s="1004"/>
      <c r="D6" s="105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0"/>
      <c r="B7" s="1002"/>
      <c r="C7" s="1004"/>
      <c r="D7" s="105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0"/>
      <c r="B8" s="1002"/>
      <c r="C8" s="1004"/>
      <c r="D8" s="1052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0"/>
      <c r="B9" s="1002"/>
      <c r="C9" s="1004"/>
      <c r="D9" s="105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0"/>
      <c r="B10" s="1002"/>
      <c r="C10" s="1004"/>
      <c r="D10" s="1052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0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0"/>
      <c r="B11" s="1002"/>
      <c r="C11" s="1004"/>
      <c r="D11" s="105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0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0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0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0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0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9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9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0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9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9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9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9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9"/>
      <c r="B30" s="1002"/>
      <c r="C30" s="1004"/>
      <c r="D30" s="100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0"/>
      <c r="B31" s="1063"/>
      <c r="C31" s="1033"/>
      <c r="D31" s="1064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68" t="s">
        <v>334</v>
      </c>
      <c r="P66" s="1069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8" t="s">
        <v>329</v>
      </c>
      <c r="M76" s="104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42025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42025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0">
        <f>Assembly!C2</f>
        <v>0</v>
      </c>
      <c r="D4" s="941"/>
      <c r="E4" s="941"/>
      <c r="F4" s="941"/>
      <c r="G4" s="941"/>
      <c r="H4" s="941"/>
      <c r="I4" s="941"/>
      <c r="J4" s="941"/>
      <c r="K4" s="942"/>
    </row>
    <row r="5" spans="1:14">
      <c r="A5" s="733" t="s">
        <v>595</v>
      </c>
      <c r="B5" s="734"/>
      <c r="C5" s="943">
        <f>Assembly!R2</f>
        <v>3334</v>
      </c>
      <c r="D5" s="941"/>
      <c r="E5" s="941"/>
      <c r="F5" s="941"/>
      <c r="G5" s="941"/>
      <c r="H5" s="941"/>
      <c r="I5" s="941"/>
      <c r="J5" s="941"/>
      <c r="K5" s="942"/>
      <c r="N5" s="731" t="s">
        <v>596</v>
      </c>
    </row>
    <row r="6" spans="1:14">
      <c r="A6" s="735" t="s">
        <v>597</v>
      </c>
      <c r="B6" s="736"/>
      <c r="C6" s="943"/>
      <c r="D6" s="941"/>
      <c r="E6" s="941"/>
      <c r="F6" s="941"/>
      <c r="G6" s="941"/>
      <c r="H6" s="941"/>
      <c r="I6" s="941"/>
      <c r="J6" s="941"/>
      <c r="K6" s="942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3"/>
      <c r="D8" s="941"/>
      <c r="E8" s="941"/>
      <c r="F8" s="941"/>
      <c r="G8" s="941"/>
      <c r="H8" s="941"/>
      <c r="I8" s="941"/>
      <c r="J8" s="941"/>
      <c r="K8" s="942"/>
      <c r="N8" s="731" t="s">
        <v>600</v>
      </c>
    </row>
    <row r="9" spans="1:14">
      <c r="A9" s="733" t="s">
        <v>601</v>
      </c>
      <c r="B9" s="740"/>
      <c r="C9" s="943" t="s">
        <v>598</v>
      </c>
      <c r="D9" s="941"/>
      <c r="E9" s="941"/>
      <c r="F9" s="941"/>
      <c r="G9" s="941"/>
      <c r="H9" s="941"/>
      <c r="I9" s="941"/>
      <c r="J9" s="941"/>
      <c r="K9" s="942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7" t="s">
        <v>604</v>
      </c>
      <c r="J11" s="937" t="s">
        <v>605</v>
      </c>
      <c r="K11" s="937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8"/>
      <c r="J12" s="938"/>
      <c r="K12" s="938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9"/>
      <c r="J13" s="939"/>
      <c r="K13" s="939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2"/>
      <c r="H42" s="772"/>
      <c r="I42" s="772"/>
      <c r="J42" s="772" t="s">
        <v>550</v>
      </c>
      <c r="K42" s="772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2"/>
      <c r="H43" s="772"/>
      <c r="I43" s="772"/>
      <c r="J43" s="772" t="s">
        <v>550</v>
      </c>
      <c r="K43" s="772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2"/>
      <c r="H44" s="772"/>
      <c r="I44" s="772"/>
      <c r="J44" s="772" t="s">
        <v>550</v>
      </c>
      <c r="K44" s="772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2"/>
      <c r="H45" s="772"/>
      <c r="I45" s="772"/>
      <c r="J45" s="772" t="s">
        <v>550</v>
      </c>
      <c r="K45" s="772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2"/>
      <c r="H46" s="772"/>
      <c r="I46" s="772"/>
      <c r="J46" s="772" t="s">
        <v>550</v>
      </c>
      <c r="K46" s="772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2"/>
      <c r="H47" s="772"/>
      <c r="I47" s="772"/>
      <c r="J47" s="772" t="s">
        <v>550</v>
      </c>
      <c r="K47" s="772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4">
        <f>+'Internal Sign Off'!C4</f>
        <v>0</v>
      </c>
      <c r="B7" s="944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5"/>
      <c r="D4" s="946"/>
      <c r="E4" s="946"/>
      <c r="F4" s="947"/>
    </row>
    <row r="5" spans="1:11" ht="21.75" customHeight="1">
      <c r="B5" s="107" t="s">
        <v>34</v>
      </c>
      <c r="C5" s="945"/>
      <c r="D5" s="946"/>
      <c r="E5" s="946"/>
      <c r="F5" s="947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5"/>
      <c r="D7" s="946"/>
      <c r="E7" s="946"/>
      <c r="F7" s="947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0.43553545794726739</v>
      </c>
      <c r="F23" s="120">
        <f>E23</f>
        <v>0.43553545794726739</v>
      </c>
    </row>
    <row r="24" spans="2:28">
      <c r="B24" s="115" t="s">
        <v>44</v>
      </c>
      <c r="C24" s="108"/>
      <c r="D24" s="111"/>
      <c r="E24" s="111">
        <f>Assembly!H96</f>
        <v>2.5560104108760154E-2</v>
      </c>
      <c r="F24" s="120">
        <f>E24</f>
        <v>2.5560104108760154E-2</v>
      </c>
    </row>
    <row r="25" spans="2:28">
      <c r="B25" s="121" t="s">
        <v>40</v>
      </c>
      <c r="C25" s="108"/>
      <c r="D25" s="361"/>
      <c r="E25" s="122">
        <f>Assembly!H97</f>
        <v>1.1890845666767767E-2</v>
      </c>
      <c r="F25" s="123">
        <f>E25-Assembly!H85-Assembly!H86-Assembly!H88-Assembly!H89-'Machined Part #1'!I54-'Machined Part #1'!I58-'Pacific Quote #2'!I50-'Pacific Quote #2'!I54-'Pacific Quote #3'!I50-'Pacific Quote #3'!I54</f>
        <v>1.0990844766766867E-2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-0.47298640772279532</v>
      </c>
      <c r="F26" s="120">
        <f>F22-F23-F24-F25</f>
        <v>-0.4720864068227944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-0.47298640772279532</v>
      </c>
      <c r="F28" s="120">
        <f>F26-F27</f>
        <v>-0.4720864068227944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8" t="s">
        <v>20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948"/>
      <c r="P1" s="948"/>
      <c r="Q1" s="948"/>
      <c r="R1" s="948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9" t="s">
        <v>3</v>
      </c>
      <c r="R7" s="950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0.43553545794726739</v>
      </c>
      <c r="F34" s="395">
        <f>'Machined Part #1'!I55+'Machined Part #1'!I56+'Machined Part #1'!I57</f>
        <v>2.5560104108760154E-2</v>
      </c>
      <c r="G34" s="468">
        <f>'Machined Part #1'!I63+'Machined Part #1'!I54+'Machined Part #1'!I58</f>
        <v>1.1890845666767767E-2</v>
      </c>
      <c r="H34" s="327">
        <f>'Machined Part #1'!I64</f>
        <v>0.47298640772279538</v>
      </c>
      <c r="I34" s="327"/>
      <c r="J34" s="844">
        <f t="shared" ref="J34:J43" si="1">$H34</f>
        <v>0.47298640772279538</v>
      </c>
      <c r="K34" s="812"/>
      <c r="L34" s="327"/>
      <c r="M34" s="327">
        <f t="shared" ref="M34:M43" si="2">$H34</f>
        <v>0.47298640772279538</v>
      </c>
      <c r="N34" s="812"/>
      <c r="O34" s="327"/>
      <c r="P34" s="327">
        <f t="shared" ref="P34:P43" si="3">$H34</f>
        <v>0.47298640772279538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0.47298640772279538</v>
      </c>
      <c r="I44" s="467"/>
      <c r="J44" s="847">
        <f>SUM(J34:J43)</f>
        <v>0.47298640772279538</v>
      </c>
      <c r="K44" s="814"/>
      <c r="L44" s="467"/>
      <c r="M44" s="467">
        <f>SUM(M34:M43)</f>
        <v>0.47298640772279538</v>
      </c>
      <c r="N44" s="814"/>
      <c r="O44" s="467"/>
      <c r="P44" s="467">
        <f>SUM(P34:P43)</f>
        <v>0.47298640772279538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0.43553545794726739</v>
      </c>
      <c r="I95" s="478"/>
      <c r="J95" s="862">
        <f>J65+SUM(F46:F55)+SUM(F34:F43)+J32</f>
        <v>2.5560104108760154E-2</v>
      </c>
      <c r="K95" s="817"/>
      <c r="L95" s="478"/>
      <c r="M95" s="478">
        <f>M65+SUM(G46:G55)+SUM(G34:G43)+M32</f>
        <v>1.1890845666767767E-2</v>
      </c>
      <c r="N95" s="817"/>
      <c r="O95" s="478"/>
      <c r="P95" s="478">
        <f>P65+SUM(H46:H55)+SUM(H34:H43)+P32</f>
        <v>0.47298640772279538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2.5560104108760154E-2</v>
      </c>
      <c r="I96" s="397"/>
      <c r="J96" s="863">
        <f>J80+SUM(G46:G55)+SUM(G34:G43)</f>
        <v>1.1890845666767767E-2</v>
      </c>
      <c r="K96" s="823"/>
      <c r="L96" s="397"/>
      <c r="M96" s="397">
        <f>M80+SUM(H46:H55)+SUM(H34:H43)</f>
        <v>0.47298640772279538</v>
      </c>
      <c r="N96" s="823"/>
      <c r="O96" s="397"/>
      <c r="P96" s="397">
        <f>P80+SUM(J46:J55)+SUM(J34:J43)</f>
        <v>0.47298640772279538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1.1890845666767767E-2</v>
      </c>
      <c r="I97" s="326"/>
      <c r="J97" s="864">
        <f>J81+SUM(H46:H55)+SUM(H34:H43)+J91</f>
        <v>0.47298640772279538</v>
      </c>
      <c r="K97" s="816"/>
      <c r="L97" s="326"/>
      <c r="M97" s="326">
        <f>M81+SUM(J46:J55)+SUM(J34:J43)+M91</f>
        <v>0.47298640772279538</v>
      </c>
      <c r="N97" s="816"/>
      <c r="O97" s="326"/>
      <c r="P97" s="326">
        <f>P81+SUM(M46:M55)+SUM(M34:M43)+P91</f>
        <v>0.47298640772279538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0.47298640772279532</v>
      </c>
      <c r="I99" s="360"/>
      <c r="J99" s="866">
        <f>SUM(J95:J98)</f>
        <v>0.51043735749832331</v>
      </c>
      <c r="K99" s="818"/>
      <c r="L99" s="360"/>
      <c r="M99" s="360">
        <f>SUM(M95:M98)</f>
        <v>0.95786366111235854</v>
      </c>
      <c r="N99" s="818"/>
      <c r="O99" s="360"/>
      <c r="P99" s="360">
        <f>SUM(P95:P98)</f>
        <v>1.4189592231683861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2015-01-21T23:10:38Z</dcterms:modified>
</cp:coreProperties>
</file>