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<sst xmlns="http://schemas.openxmlformats.org/spreadsheetml/2006/main" count="3072" uniqueCount="712">
  <si>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</si>
  <si>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</si>
  <si>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</si>
  <si>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</si>
  <si>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</si>
  <si>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</si>
  <si>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</si>
  <si>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</si>
  <si>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</si>
  <si>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</si>
  <si>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</si>
  <si>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</si>
  <si>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</si>
  <si>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</si>
  <si>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</si>
  <si>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</si>
  <si>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</si>
  <si>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</si>
  <si>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</si>
  <si>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</si>
  <si>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</si>
  <si>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</si>
  <si>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</si>
  <si>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</si>
  <si>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</si>
  <si>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</si>
  <si>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</si>
  <si>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</si>
  <si>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</si>
  <si>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</si>
  <si>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</si>
  <si>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</si>
  <si>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</si>
  <si>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</si>
  <si>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</si>
  <si>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</si>
  <si>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</si>
  <si>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</si>
  <si>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</si>
  <si>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</si>
  <si>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</si>
  <si>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</si>
  <si>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</si>
  <si>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</si>
  <si>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</si>
  <si>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</si>
  <si>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</si>
  <si>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</si>
  <si>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</si>
  <si>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</si>
  <si>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</si>
  <si>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</si>
  <si>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</si>
  <si>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</si>
  <si>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</si>
  <si>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</si>
  <si>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</si>
  <si>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</si>
  <si>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</si>
  <si>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</si>
  <si>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</si>
  <si>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</si>
  <si>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</si>
  <si>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</si>
  <si>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</si>
  <si>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</si>
  <si>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</si>
  <si>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</si>
  <si>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</si>
  <si>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</si>
  <si>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</si>
  <si>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</si>
  <si>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</si>
  <si>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</si>
  <si>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</si>
  <si>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</si>
  <si>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</si>
  <si>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</si>
  <si>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</si>
  <si>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</si>
  <si>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</si>
  <si>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</si>
  <si>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</si>
  <si>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</si>
  <si>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</si>
  <si>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</si>
  <si>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</si>
  <si>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</si>
  <si>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</si>
  <si>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</si>
  <si>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</si>
  <si>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</si>
  <si>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</si>
  <si>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</si>
  <si>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</si>
  <si>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</si>
  <si>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</si>
  <si>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</si>
  <si>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</si>
  <si>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</si>
  <si>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</si>
  <si>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</si>
  <si>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</si>
  <si>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</si>
  <si>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</si>
  <si>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</si>
  <si>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</si>
  <si>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</si>
  <si>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</si>
  <si>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</si>
  <si>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</si>
  <si>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</si>
  <si>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</si>
  <si>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</si>
  <si>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</si>
  <si>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</si>
  <si>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</si>
  <si>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</si>
  <si>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</si>
  <si>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</si>
  <si>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</si>
  <si>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</si>
  <si>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</si>
  <si>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</si>
  <si>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</si>
  <si>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</si>
  <si>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</si>
  <si>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</si>
  <si>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</si>
  <si>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</si>
  <si>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</si>
  <si>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</si>
  <si>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</si>
  <si>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</si>
  <si>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</si>
  <si>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</si>
  <si>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</si>
  <si>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</si>
  <si>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</si>
  <si>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</si>
  <si>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</si>
  <si>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</si>
  <si>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</si>
  <si>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</si>
  <si>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</si>
  <si>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</si>
  <si>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</si>
  <si>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</si>
  <si>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</si>
  <si>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</si>
  <si>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</si>
  <si>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</si>
  <si>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</si>
  <si>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</si>
  <si>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</si>
  <si>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</si>
  <si>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</si>
  <si>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</si>
  <si>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</si>
  <si>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</si>
  <si>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</si>
  <si>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</si>
  <si>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</si>
  <si>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</si>
  <si>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</si>
  <si>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</si>
  <si>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</si>
  <si>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</si>
  <si>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</si>
  <si>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</si>
  <si>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</si>
  <si>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</si>
  <si>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</si>
  <si>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</si>
  <si>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</si>
  <si>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</si>
  <si>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</si>
  <si>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</si>
  <si>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</si>
  <si>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</si>
  <si>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</si>
  <si>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</si>
  <si>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</si>
  <si>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</si>
  <si>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</si>
  <si>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</si>
  <si>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</si>
  <si>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</si>
  <si>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</si>
  <si>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</si>
  <si>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</si>
  <si>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</si>
  <si>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</si>
  <si>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</si>
  <si>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</si>
  <si>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</si>
  <si>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</si>
  <si>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</si>
  <si>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</si>
  <si>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</si>
  <si>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</si>
  <si>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</si>
  <si>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</si>
  <si>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</si>
  <si>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</si>
  <si>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</si>
  <si>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</si>
  <si>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</si>
  <si>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</si>
  <si>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</si>
  <si>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</si>
  <si>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</si>
  <si>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</si>
  <si>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</si>
  <si>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</si>
  <si>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</si>
  <si>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</si>
  <si>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</si>
  <si>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</si>
  <si>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</si>
  <si>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</si>
  <si>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</si>
  <si>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</si>
  <si>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</si>
  <si>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</si>
  <si>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</si>
  <si>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</si>
  <si>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</si>
  <si>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</si>
  <si>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</si>
  <si>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</si>
  <si>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</si>
  <si>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</si>
  <si>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</si>
  <si>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</si>
  <si>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</si>
  <si>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</si>
  <si>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</si>
  <si>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</si>
  <si>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</si>
  <si>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</si>
  <si>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</si>
  <si>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</si>
  <si>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</si>
  <si>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</si>
  <si>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</si>
  <si>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</si>
  <si>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</si>
  <si>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</si>
  <si>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</si>
  <si>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</si>
  <si>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</si>
  <si>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</si>
  <si>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</si>
  <si>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</si>
  <si>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</si>
  <si>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</si>
  <si>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</si>
  <si>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</si>
  <si>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</si>
  <si>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</si>
  <si>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</si>
  <si>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</si>
  <si>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</si>
  <si>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</si>
  <si>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</si>
  <si>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</si>
  <si>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</si>
  <si>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</si>
  <si>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</si>
  <si>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</si>
  <si>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</si>
  <si>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</si>
  <si>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</si>
  <si>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</si>
  <si>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</si>
  <si>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</si>
  <si>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</si>
  <si>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</si>
  <si>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</si>
  <si>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</si>
  <si>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</si>
  <si>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</si>
  <si>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</si>
  <si>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</si>
  <si>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</si>
  <si>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</si>
  <si>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</si>
  <si>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</si>
  <si>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</si>
  <si>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</si>
  <si>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</si>
  <si>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</si>
  <si>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</si>
  <si>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</si>
  <si>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</si>
  <si>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</si>
  <si>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</si>
  <si>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</si>
  <si>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</si>
  <si>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</si>
  <si>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</si>
  <si>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</si>
  <si>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</si>
  <si>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</si>
  <si>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</si>
  <si>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</si>
  <si>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</si>
  <si>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</si>
  <si>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</si>
  <si>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</si>
  <si>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</si>
  <si>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</si>
  <si>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</si>
  <si>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</si>
  <si>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</si>
  <si>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</si>
  <si>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</si>
  <si>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</si>
  <si>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</si>
  <si>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</si>
  <si>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</si>
  <si>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</si>
  <si>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</si>
  <si>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</si>
  <si>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</si>
  <si>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</si>
  <si>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</si>
  <si>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</si>
  <si>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</si>
  <si>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</si>
  <si>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</si>
  <si>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</si>
  <si>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</si>
  <si>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</si>
  <si>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</si>
  <si>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</si>
  <si>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</si>
  <si>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</si>
  <si>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</si>
  <si>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</si>
  <si>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</si>
  <si>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</si>
  <si>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</si>
  <si>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</si>
  <si>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</si>
  <si>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</si>
  <si>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</si>
  <si>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</si>
  <si>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</si>
  <si>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</si>
  <si>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</si>
  <si>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</si>
  <si>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</si>
  <si>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</si>
  <si>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</si>
  <si>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</si>
  <si>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</si>
  <si>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</si>
  <si>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</si>
  <si>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</si>
  <si>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</si>
  <si>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</si>
  <si>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</si>
  <si>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</si>
  <si>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</si>
  <si>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</si>
  <si>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</si>
  <si>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</si>
  <si>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</si>
  <si>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</si>
  <si>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</si>
  <si>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</si>
  <si>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</si>
  <si>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</si>
  <si>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</si>
  <si>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</si>
  <si>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</si>
  <si>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</si>
  <si>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</si>
  <si>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</si>
  <si>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</si>
  <si>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</si>
  <si>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</si>
  <si>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</si>
  <si>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</si>
  <si>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</si>
  <si>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</si>
  <si>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</si>
  <si>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</si>
  <si>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</si>
  <si>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</si>
  <si>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</si>
  <si>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</si>
  <si>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</si>
  <si>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</si>
  <si>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</si>
  <si>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</si>
  <si>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</si>
  <si>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</si>
  <si>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</si>
  <si>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</si>
  <si>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</si>
  <si>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</si>
  <si>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</si>
  <si>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</si>
  <si>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</si>
  <si>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</si>
  <si>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</si>
  <si>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</si>
  <si>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</si>
  <si>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</si>
  <si>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</si>
  <si>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</si>
  <si>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</si>
  <si>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</si>
  <si>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</si>
  <si>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</si>
  <si>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</si>
  <si>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</si>
  <si>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</si>
  <si>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</si>
  <si>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</si>
  <si>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</si>
  <si>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</si>
  <si>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</si>
  <si>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</si>
  <si>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</si>
  <si>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</si>
  <si>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</si>
  <si>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</si>
  <si>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</si>
  <si>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</si>
  <si>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</si>
  <si>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</si>
  <si>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</si>
  <si>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</si>
  <si>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</si>
  <si>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</si>
  <si>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</si>
  <si>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</si>
  <si>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</si>
  <si>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</si>
  <si>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</si>
  <si>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</si>
  <si>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</si>
  <si>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</si>
  <si>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</si>
  <si>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</si>
  <si>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</si>
  <si>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</si>
  <si>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</si>
  <si>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</si>
  <si>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</si>
  <si>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</si>
  <si>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</si>
  <si>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</si>
  <si>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</si>
  <si>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</si>
  <si>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</si>
  <si>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</si>
  <si>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</si>
  <si>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</si>
  <si>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</si>
  <si>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</si>
  <si>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</si>
  <si>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</si>
  <si>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</si>
  <si>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</si>
  <si>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</si>
  <si>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</si>
  <si>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</si>
  <si>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</si>
  <si>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</si>
  <si>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</si>
  <si>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</si>
  <si>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</si>
  <si>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</si>
  <si>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</si>
  <si>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</si>
  <si>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</si>
  <si>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</si>
  <si>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</si>
  <si>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</si>
  <si>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</si>
  <si>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</si>
  <si>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</si>
  <si>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</si>
  <si>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</si>
  <si>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</si>
  <si>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</si>
  <si>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</si>
  <si>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</si>
  <si>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</si>
  <si>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</si>
  <si>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</si>
  <si>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</si>
  <si>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</si>
  <si>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</si>
  <si>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</si>
  <si>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</si>
  <si>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</si>
  <si>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</si>
  <si>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</si>
  <si>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</si>
  <si>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</si>
  <si>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</si>
  <si>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</si>
  <si>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</si>
  <si>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</si>
  <si>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</si>
  <si>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</si>
  <si>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</si>
  <si>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</si>
  <si>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</si>
  <si>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</si>
  <si>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</si>
  <si>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</si>
  <si>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</si>
  <si>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</si>
  <si>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</si>
  <si>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</si>
  <si>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</si>
  <si>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</si>
  <si>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</si>
  <si>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</si>
  <si>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</si>
  <si>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</si>
  <si>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</si>
  <si>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</si>
  <si>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</si>
  <si>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</si>
  <si>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</si>
  <si>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</si>
  <si>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</si>
  <si>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</si>
  <si>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</si>
  <si>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</si>
  <si>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</si>
  <si>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</si>
  <si>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</si>
  <si>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</si>
  <si>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</si>
  <si>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</si>
  <si>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</si>
  <si>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</si>
  <si>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</si>
  <si>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</si>
  <si>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</si>
  <si>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</si>
  <si>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</si>
  <si>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</si>
  <si>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</si>
  <si>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</si>
  <si>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</si>
  <si>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</si>
  <si>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</si>
  <si>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</si>
  <si>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</si>
  <si>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</si>
  <si>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</si>
  <si>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</si>
  <si>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</si>
  <si>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</si>
  <si>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</si>
  <si>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</si>
  <si>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</si>
  <si>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</si>
  <si>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</si>
  <si>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</si>
  <si>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</si>
  <si>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</si>
  <si>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</si>
  <si>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</si>
  <si>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</si>
  <si>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</si>
  <si>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</si>
  <si>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</si>
  <si>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</si>
  <si>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</si>
  <si>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</si>
  <si>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</si>
  <si>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</si>
  <si>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</si>
  <si>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</si>
  <si>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</si>
  <si>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</si>
  <si>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</si>
  <si>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</si>
  <si>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</si>
  <si>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</si>
  <si>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</si>
  <si>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</si>
  <si>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</si>
  <si>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</si>
  <si>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</si>
  <si>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</si>
  <si>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</si>
  <si>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</si>
  <si>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</si>
  <si>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</si>
  <si>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</si>
  <si>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</si>
  <si>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</si>
  <si>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</si>
  <si>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</si>
  <si>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</si>
  <si>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</si>
  <si>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</si>
  <si>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</si>
  <si>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</si>
  <si>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</si>
  <si>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</si>
  <si>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</si>
  <si>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</si>
  <si>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</si>
  <si>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</si>
  <si>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</si>
  <si>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</si>
  <si>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</si>
  <si>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</si>
  <si>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</si>
  <si>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</si>
  <si>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</si>
  <si>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</si>
  <si>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</si>
  <si>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</si>
  <si>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</si>
  <si>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</si>
  <si>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</si>
  <si>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</si>
  <si>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</si>
  <si>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</si>
  <si>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</si>
  <si>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</si>
  <si>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</si>
  <si>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</si>
  <si>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</si>
  <si>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</si>
  <si>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</si>
  <si>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</si>
  <si>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</si>
  <si>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</si>
  <si>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</si>
  <si>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</si>
  <si>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</si>
  <si>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</si>
  <si>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</si>
  <si>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</si>
  <si>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</si>
  <si>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</si>
  <si>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</si>
  <si>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</si>
  <si>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</si>
  <si>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</si>
  <si>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</si>
  <si>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</si>
  <si>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</si>
  <si>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</si>
  <si>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</si>
  <si>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</si>
  <si>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</si>
  <si>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</si>
  <si>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</si>
  <si>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</si>
  <si>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</si>
  <si>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</si>
  <si>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</si>
  <si>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</si>
  <si>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</si>
  <si>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</si>
  <si>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</si>
  <si>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</si>
  <si>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</si>
  <si>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</si>
  <si>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</si>
  <si>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</si>
  <si>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</si>
  <si>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</si>
  <si>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</si>
  <si>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</si>
  <si>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</si>
  <si>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</si>
  <si>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</si>
  <si>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</si>
  <si>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</si>
  <si>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</si>
  <si>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</si>
  <si>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</si>
  <si>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</si>
  <si>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</si>
  <si>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</si>
  <si>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</si>
  <si>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</si>
  <si>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</si>
  <si>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</si>
  <si>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</si>
  <si>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</si>
  <si>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</si>
  <si>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</si>
  <si>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</si>
  <si>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</si>
  <si>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</si>
  <si>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</si>
  <si>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</si>
  <si>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</si>
  <si>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</si>
  <si>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</si>
  <si>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PWN2078     S3</t>
  </si>
  <si>
    <t>SPECIAL FACING &amp; SCRAP ALLOWANCE PER KM</t>
  </si>
  <si>
    <t>PWN2078</t>
  </si>
  <si>
    <t>CHG'D FACING TO .015 &amp; SCRAP TO ZERO 11/23/16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</si>
</sst>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2" fillId="22" borderId="0" xfId="0" applyFont="1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12" fillId="24" borderId="0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Q24" sqref="Q24:U2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7" t="s">
        <v>708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PWN2078     S3</v>
      </c>
      <c r="Q5" s="348"/>
      <c r="R5" s="226"/>
      <c r="S5" s="226"/>
      <c r="T5" s="226"/>
      <c r="U5" s="349" t="s">
        <v>16</v>
      </c>
      <c r="V5" s="919">
        <f ca="1" xml:space="preserve"> TODAY()</f>
        <v>42697</v>
      </c>
      <c r="W5" s="158"/>
      <c r="X5" s="158"/>
      <c r="Y5" s="158"/>
    </row>
    <row r="6" spans="1:29" ht="18.75" thickBot="1" x14ac:dyDescent="0.3">
      <c r="A6" s="1012" t="s">
        <v>21</v>
      </c>
      <c r="B6" s="1013"/>
      <c r="C6" s="1013"/>
      <c r="D6" s="1014"/>
      <c r="E6" s="263"/>
      <c r="F6" s="1012" t="s">
        <v>320</v>
      </c>
      <c r="G6" s="1013"/>
      <c r="H6" s="1013"/>
      <c r="I6" s="1014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9">
        <v>1</v>
      </c>
      <c r="B8" s="1019" t="s">
        <v>317</v>
      </c>
      <c r="C8" s="992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27" t="s">
        <v>709</v>
      </c>
      <c r="P8" s="1028"/>
      <c r="Q8" s="1028"/>
      <c r="R8" s="1028"/>
      <c r="S8" s="1028"/>
      <c r="T8" s="158"/>
      <c r="U8" s="158"/>
      <c r="V8" s="198"/>
      <c r="W8" s="158"/>
      <c r="X8" s="158"/>
      <c r="Y8" s="158"/>
    </row>
    <row r="9" spans="1:29" ht="13.5" thickBot="1" x14ac:dyDescent="0.25">
      <c r="A9" s="979"/>
      <c r="B9" s="1020"/>
      <c r="C9" s="993"/>
      <c r="D9" s="1021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079" t="s">
        <v>711</v>
      </c>
      <c r="O9" s="1079"/>
      <c r="P9" s="1079"/>
      <c r="Q9" s="1079"/>
      <c r="R9" s="1079"/>
      <c r="S9" s="1079"/>
      <c r="T9" s="1079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9"/>
      <c r="B10" s="1020"/>
      <c r="C10" s="993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9"/>
      <c r="B11" s="1020"/>
      <c r="C11" s="993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9"/>
      <c r="B12" s="1020"/>
      <c r="C12" s="993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9"/>
      <c r="B13" s="1020"/>
      <c r="C13" s="993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88">
        <v>1.075</v>
      </c>
      <c r="P13" s="158"/>
      <c r="Q13" s="1001" t="s">
        <v>312</v>
      </c>
      <c r="R13" s="970"/>
      <c r="S13" s="1018">
        <f>+C20</f>
        <v>0.875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9"/>
      <c r="B14" s="1020"/>
      <c r="C14" s="993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9">
        <v>2</v>
      </c>
      <c r="B15" s="1019" t="s">
        <v>306</v>
      </c>
      <c r="C15" s="992" t="s">
        <v>305</v>
      </c>
      <c r="D15" s="102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8" t="s">
        <v>309</v>
      </c>
      <c r="M15" s="969"/>
      <c r="N15" s="252"/>
      <c r="O15" s="789">
        <v>6.5000000000000002E-2</v>
      </c>
      <c r="P15" s="158"/>
      <c r="Q15" s="1001" t="s">
        <v>308</v>
      </c>
      <c r="R15" s="970"/>
      <c r="S15" s="788">
        <v>1.1825000000000001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9"/>
      <c r="B16" s="1020"/>
      <c r="C16" s="993"/>
      <c r="D16" s="1023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5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9"/>
      <c r="B17" s="1020"/>
      <c r="C17" s="993"/>
      <c r="D17" s="1023"/>
      <c r="E17" s="204"/>
      <c r="F17" s="443">
        <v>37</v>
      </c>
      <c r="G17" s="204" t="s">
        <v>452</v>
      </c>
      <c r="H17" s="318"/>
      <c r="I17" s="451">
        <f>IF(OR(C28="HS",C28="HL"),T30,U52)</f>
        <v>540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7" t="s">
        <v>304</v>
      </c>
      <c r="R17" s="1008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9"/>
      <c r="B18" s="1020"/>
      <c r="C18" s="993"/>
      <c r="D18" s="102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88">
        <f>SUM(O13:O16)</f>
        <v>1.1549999999999998</v>
      </c>
      <c r="P18" s="158"/>
      <c r="Q18" s="1001" t="s">
        <v>302</v>
      </c>
      <c r="R18" s="969"/>
      <c r="S18" s="970"/>
      <c r="T18" s="254">
        <f>144-S15</f>
        <v>142.8175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9"/>
      <c r="B19" s="1020"/>
      <c r="C19" s="1022"/>
      <c r="D19" s="102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2.2379629629629631E-2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1001" t="s">
        <v>299</v>
      </c>
      <c r="R20" s="970"/>
      <c r="S20" s="252">
        <f>IF(ISERROR(T18/O22),"",T18/O22)</f>
        <v>123.65151515151517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5" t="s">
        <v>691</v>
      </c>
      <c r="M21" s="1026"/>
      <c r="N21" s="102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8" t="s">
        <v>297</v>
      </c>
      <c r="M22" s="970"/>
      <c r="N22" s="235"/>
      <c r="O22" s="250">
        <f>O18*(1+O20)</f>
        <v>1.1549999999999998</v>
      </c>
      <c r="P22" s="158"/>
      <c r="Q22" s="1001" t="s">
        <v>296</v>
      </c>
      <c r="R22" s="969"/>
      <c r="S22" s="969"/>
      <c r="T22" s="203">
        <f>IF(S20="",,S20 - 1)</f>
        <v>122.65151515151517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8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6" t="s">
        <v>699</v>
      </c>
      <c r="M24" s="1037"/>
      <c r="N24" s="1037"/>
      <c r="O24" s="918">
        <f>IF(ISERROR(S17/T22),,S17/T22)</f>
        <v>0.23898722571287248</v>
      </c>
      <c r="P24" s="243" t="s">
        <v>22</v>
      </c>
      <c r="Q24" s="1029" t="s">
        <v>692</v>
      </c>
      <c r="R24" s="1029"/>
      <c r="S24" s="1029"/>
      <c r="T24" s="1029"/>
      <c r="U24" s="1029"/>
      <c r="V24" s="198"/>
      <c r="W24" s="158"/>
      <c r="X24" s="158"/>
      <c r="Y24" s="158"/>
    </row>
    <row r="25" spans="1:29" s="237" customFormat="1" ht="13.5" thickBot="1" x14ac:dyDescent="0.25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33" t="s">
        <v>289</v>
      </c>
      <c r="M27" s="1034"/>
      <c r="N27" s="1034"/>
      <c r="O27" s="1034"/>
      <c r="P27" s="1035"/>
      <c r="Q27" s="1001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8">
        <v>8</v>
      </c>
      <c r="B28" s="990" t="s">
        <v>676</v>
      </c>
      <c r="C28" s="992" t="s">
        <v>324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1038" t="s">
        <v>288</v>
      </c>
      <c r="R28" s="1039"/>
      <c r="S28" s="1040"/>
      <c r="T28" s="934">
        <v>6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600</v>
      </c>
      <c r="U29" s="318"/>
      <c r="V29" s="344"/>
      <c r="W29" s="318"/>
      <c r="X29" s="318"/>
      <c r="Y29" s="223"/>
    </row>
    <row r="30" spans="1:29" ht="15.75" customHeight="1" thickBot="1" x14ac:dyDescent="0.25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4" t="s">
        <v>710</v>
      </c>
      <c r="N30" s="1044"/>
      <c r="O30" s="920">
        <v>0.11194</v>
      </c>
      <c r="P30" s="158"/>
      <c r="Q30" s="931" t="s">
        <v>287</v>
      </c>
      <c r="R30" s="932"/>
      <c r="S30" s="933"/>
      <c r="T30" s="929">
        <f>IF(ISERROR(T29*0.9),"",T29*0.9)</f>
        <v>540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0.12704722571287247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8"/>
      <c r="B34" s="990"/>
      <c r="C34" s="993"/>
      <c r="D34" s="995"/>
      <c r="E34" s="157"/>
      <c r="F34" s="307">
        <v>47</v>
      </c>
      <c r="G34" s="1041" t="s">
        <v>685</v>
      </c>
      <c r="H34" s="1042"/>
      <c r="I34" s="104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48" t="s">
        <v>683</v>
      </c>
      <c r="M35" s="1049"/>
      <c r="N35" s="1049"/>
      <c r="O35" s="967"/>
      <c r="P35" s="158"/>
      <c r="Q35" s="968" t="s">
        <v>280</v>
      </c>
      <c r="R35" s="970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1" t="s">
        <v>279</v>
      </c>
      <c r="R36" s="969"/>
      <c r="S36" s="970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52" t="s">
        <v>706</v>
      </c>
      <c r="M37" s="1024" t="s">
        <v>704</v>
      </c>
      <c r="N37" s="1024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3"/>
      <c r="M38" s="1024" t="s">
        <v>705</v>
      </c>
      <c r="N38" s="1024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50" t="s">
        <v>701</v>
      </c>
      <c r="T39" s="1051"/>
      <c r="U39" s="1051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1.518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69"/>
      <c r="N44" s="970"/>
      <c r="O44" s="284">
        <v>6</v>
      </c>
      <c r="P44" s="214"/>
      <c r="Q44" s="1001" t="s">
        <v>269</v>
      </c>
      <c r="R44" s="970"/>
      <c r="S44" s="215">
        <f>T22*O44</f>
        <v>735.90909090909099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1.1825000000000001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123.65151515151517</v>
      </c>
      <c r="E46" s="157"/>
      <c r="F46" s="443">
        <v>55</v>
      </c>
      <c r="G46" s="439" t="s">
        <v>24</v>
      </c>
      <c r="H46" s="440"/>
      <c r="I46" s="441"/>
      <c r="K46" s="158"/>
      <c r="L46" s="968" t="s">
        <v>689</v>
      </c>
      <c r="M46" s="969"/>
      <c r="N46" s="969"/>
      <c r="O46" s="969"/>
      <c r="P46" s="969"/>
      <c r="Q46" s="969"/>
      <c r="R46" s="970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122.65151515151517</v>
      </c>
      <c r="E47" s="157"/>
      <c r="F47" s="443"/>
      <c r="G47" s="337"/>
      <c r="H47" s="338"/>
      <c r="I47" s="341"/>
      <c r="K47" s="158"/>
      <c r="L47" s="968" t="s">
        <v>263</v>
      </c>
      <c r="M47" s="969"/>
      <c r="N47" s="969"/>
      <c r="O47" s="969"/>
      <c r="P47" s="969"/>
      <c r="Q47" s="969"/>
      <c r="R47" s="970"/>
      <c r="S47" s="158"/>
      <c r="T47" s="158"/>
      <c r="U47" s="210">
        <f>IF(ISERROR(U46/S44),"",U46/S44)-1</f>
        <v>6.8270537368746131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98.816553428041999</v>
      </c>
      <c r="E48" s="157"/>
      <c r="F48" s="443">
        <v>56</v>
      </c>
      <c r="G48" s="204" t="s">
        <v>257</v>
      </c>
      <c r="H48" s="333"/>
      <c r="I48" s="445"/>
      <c r="K48" s="158"/>
      <c r="L48" s="968" t="s">
        <v>261</v>
      </c>
      <c r="M48" s="969"/>
      <c r="N48" s="969"/>
      <c r="O48" s="969"/>
      <c r="P48" s="969"/>
      <c r="Q48" s="969"/>
      <c r="R48" s="970"/>
      <c r="S48" s="158"/>
      <c r="T48" s="158"/>
      <c r="U48" s="210">
        <f>U47*15</f>
        <v>102.40580605311919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0.23898722571287248</v>
      </c>
      <c r="E49" s="157"/>
      <c r="F49" s="443">
        <v>57</v>
      </c>
      <c r="G49" s="171" t="s">
        <v>254</v>
      </c>
      <c r="H49" s="281"/>
      <c r="I49" s="207"/>
      <c r="K49" s="158"/>
      <c r="L49" s="1045" t="s">
        <v>686</v>
      </c>
      <c r="M49" s="1046"/>
      <c r="N49" s="1046"/>
      <c r="O49" s="1046"/>
      <c r="P49" s="1046"/>
      <c r="Q49" s="1046"/>
      <c r="R49" s="104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0.50187317399703224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70"/>
      <c r="T50" s="158"/>
      <c r="U50" s="210">
        <f>480 - U48</f>
        <v>377.59419394688081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2" t="s">
        <v>245</v>
      </c>
      <c r="G51" s="1013"/>
      <c r="H51" s="1013"/>
      <c r="I51" s="1014"/>
      <c r="K51" s="158"/>
      <c r="L51" s="968" t="s">
        <v>253</v>
      </c>
      <c r="M51" s="969"/>
      <c r="N51" s="969"/>
      <c r="O51" s="969"/>
      <c r="P51" s="969"/>
      <c r="Q51" s="969"/>
      <c r="R51" s="969"/>
      <c r="S51" s="970"/>
      <c r="T51" s="158"/>
      <c r="U51" s="206">
        <f>U50*U49</f>
        <v>4531.1303273625699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30"/>
      <c r="G52" s="1031"/>
      <c r="H52" s="1031"/>
      <c r="I52" s="1032"/>
      <c r="K52" s="158"/>
      <c r="L52" s="968" t="s">
        <v>688</v>
      </c>
      <c r="M52" s="969"/>
      <c r="N52" s="969"/>
      <c r="O52" s="969"/>
      <c r="P52" s="969"/>
      <c r="Q52" s="969"/>
      <c r="R52" s="969"/>
      <c r="S52" s="970"/>
      <c r="T52" s="158"/>
      <c r="U52" s="203">
        <f>IF(ISERROR(U51/8),,U51/8)</f>
        <v>566.39129092032124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0.40986309209757632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3" t="s">
        <v>248</v>
      </c>
      <c r="M54" s="964"/>
      <c r="N54" s="964"/>
      <c r="O54" s="965"/>
      <c r="P54" s="972">
        <f>U52</f>
        <v>566.39129092032124</v>
      </c>
      <c r="Q54" s="973"/>
      <c r="R54" s="971" t="s">
        <v>702</v>
      </c>
      <c r="S54" s="323" t="s">
        <v>247</v>
      </c>
      <c r="T54" s="324"/>
      <c r="U54" s="324"/>
      <c r="V54" s="347">
        <f>O24</f>
        <v>0.23898722571287248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2.2379629629629631E-2</v>
      </c>
      <c r="L56" s="963" t="s">
        <v>244</v>
      </c>
      <c r="M56" s="964"/>
      <c r="N56" s="964"/>
      <c r="O56" s="965"/>
      <c r="P56" s="966">
        <f>T30</f>
        <v>540</v>
      </c>
      <c r="Q56" s="96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6" t="s">
        <v>349</v>
      </c>
      <c r="M59" s="978"/>
      <c r="N59"/>
      <c r="O59" s="976" t="s">
        <v>351</v>
      </c>
      <c r="P59" s="978"/>
      <c r="Q59"/>
      <c r="R59" s="976" t="s">
        <v>328</v>
      </c>
      <c r="S59" s="977"/>
      <c r="T59" s="977"/>
      <c r="U59" s="978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0.16729105799901073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9.2010081899455906E-2</v>
      </c>
      <c r="E62" s="146"/>
      <c r="F62" s="304">
        <v>68</v>
      </c>
      <c r="G62" s="180" t="s">
        <v>231</v>
      </c>
      <c r="H62" s="182"/>
      <c r="I62" s="181">
        <f>SUM(I53:I61)</f>
        <v>0.45092456880914233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1.098481921435758E-2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0.40986309209757632</v>
      </c>
      <c r="E64" s="146"/>
      <c r="F64" s="165">
        <v>70</v>
      </c>
      <c r="G64" s="167" t="s">
        <v>352</v>
      </c>
      <c r="H64" s="166"/>
      <c r="I64" s="162">
        <f>+I63+I62</f>
        <v>0.4619093880234999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4" t="s">
        <v>335</v>
      </c>
      <c r="M73" s="975"/>
      <c r="N73" s="150"/>
      <c r="O73" s="974" t="s">
        <v>334</v>
      </c>
      <c r="P73" s="975"/>
      <c r="R73" s="976" t="s">
        <v>333</v>
      </c>
      <c r="S73" s="977"/>
      <c r="T73" s="978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70">
    <mergeCell ref="N9:T9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O8:S8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5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6"/>
      <c r="C23" s="1056"/>
      <c r="D23" s="105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6"/>
      <c r="C31" s="994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0"/>
      <c r="G48" s="1031"/>
      <c r="H48" s="1031"/>
      <c r="I48" s="103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>
        <f>T27</f>
        <v>432</v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4" t="s">
        <v>334</v>
      </c>
      <c r="P66" s="1055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5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6"/>
      <c r="C23" s="1056"/>
      <c r="D23" s="105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6"/>
      <c r="C31" s="994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0"/>
      <c r="G48" s="1031"/>
      <c r="H48" s="1031"/>
      <c r="I48" s="103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4" t="s">
        <v>334</v>
      </c>
      <c r="P66" s="1055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6"/>
      <c r="C31" s="994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4" t="s">
        <v>334</v>
      </c>
      <c r="P66" s="1055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6"/>
      <c r="C31" s="994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4" t="s">
        <v>334</v>
      </c>
      <c r="P66" s="1055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6"/>
      <c r="C31" s="994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4" t="s">
        <v>334</v>
      </c>
      <c r="P66" s="1055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6"/>
      <c r="C31" s="994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4" t="s">
        <v>334</v>
      </c>
      <c r="P66" s="1055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6"/>
      <c r="C31" s="994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4" t="s">
        <v>334</v>
      </c>
      <c r="P66" s="1055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6"/>
      <c r="C31" s="994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4" t="s">
        <v>334</v>
      </c>
      <c r="P66" s="1055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1"/>
      <c r="D2" s="1072"/>
      <c r="E2" s="1073"/>
      <c r="F2" s="1073"/>
      <c r="G2" s="107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2"/>
      <c r="D5" s="107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3"/>
      <c r="D6" s="107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3"/>
      <c r="D7" s="107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3"/>
      <c r="D8" s="1075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3"/>
      <c r="D9" s="107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3"/>
      <c r="D10" s="107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3"/>
      <c r="D11" s="107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76" t="s">
        <v>289</v>
      </c>
      <c r="M24" s="1077"/>
      <c r="N24" s="1077"/>
      <c r="O24" s="1077"/>
      <c r="P24" s="1078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38" t="s">
        <v>288</v>
      </c>
      <c r="R25" s="1039"/>
      <c r="S25" s="1040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20"/>
      <c r="C30" s="993"/>
      <c r="D30" s="1023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6"/>
      <c r="C31" s="994"/>
      <c r="D31" s="1067"/>
      <c r="E31" s="157"/>
      <c r="F31" s="307"/>
      <c r="G31" s="334"/>
      <c r="H31" s="335"/>
      <c r="I31" s="340"/>
      <c r="J31" s="158"/>
      <c r="K31" s="158"/>
      <c r="L31" s="1048" t="s">
        <v>282</v>
      </c>
      <c r="M31" s="1049"/>
      <c r="N31" s="1049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5" t="s">
        <v>259</v>
      </c>
      <c r="M45" s="1046"/>
      <c r="N45" s="1046"/>
      <c r="O45" s="1046"/>
      <c r="P45" s="1046"/>
      <c r="Q45" s="1046"/>
      <c r="R45" s="104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0"/>
      <c r="G48" s="1031"/>
      <c r="H48" s="1031"/>
      <c r="I48" s="1032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4" t="s">
        <v>334</v>
      </c>
      <c r="P66" s="1055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42697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42697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 x14ac:dyDescent="0.25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 x14ac:dyDescent="0.25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 x14ac:dyDescent="0.25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 x14ac:dyDescent="0.25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8">
        <f>+'Internal Sign Off'!C4</f>
        <v>0</v>
      </c>
      <c r="B7" s="948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9"/>
      <c r="D4" s="950"/>
      <c r="E4" s="950"/>
      <c r="F4" s="951"/>
    </row>
    <row r="5" spans="1:11" ht="21.75" customHeight="1" x14ac:dyDescent="0.2">
      <c r="B5" s="107" t="s">
        <v>34</v>
      </c>
      <c r="C5" s="949"/>
      <c r="D5" s="950"/>
      <c r="E5" s="950"/>
      <c r="F5" s="95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9"/>
      <c r="D7" s="950"/>
      <c r="E7" s="950"/>
      <c r="F7" s="95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0.42447847671296096</v>
      </c>
      <c r="F23" s="120">
        <f>E23</f>
        <v>0.42447847671296096</v>
      </c>
    </row>
    <row r="24" spans="2:28" x14ac:dyDescent="0.2">
      <c r="B24" s="115" t="s">
        <v>44</v>
      </c>
      <c r="C24" s="108"/>
      <c r="D24" s="111"/>
      <c r="E24" s="111">
        <f>Assembly!H96</f>
        <v>2.5546091196180419E-2</v>
      </c>
      <c r="F24" s="120">
        <f>E24</f>
        <v>2.5546091196180419E-2</v>
      </c>
    </row>
    <row r="25" spans="2:28" x14ac:dyDescent="0.2">
      <c r="B25" s="121" t="s">
        <v>40</v>
      </c>
      <c r="C25" s="108"/>
      <c r="D25" s="361"/>
      <c r="E25" s="122">
        <f>Assembly!H97</f>
        <v>1.188482011435848E-2</v>
      </c>
      <c r="F25" s="123">
        <f>E25-Assembly!H85-Assembly!H86-Assembly!H88-Assembly!H89-'Machined Part #1'!I54-'Machined Part #1'!I58-'Pacific Quote #2'!I50-'Pacific Quote #2'!I54-'Pacific Quote #3'!I50-'Pacific Quote #3'!I54</f>
        <v>1.098481921435758E-2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-0.46190938802349985</v>
      </c>
      <c r="F26" s="120">
        <f>F22-F23-F24-F25</f>
        <v>-0.46100938712349893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-0.46190938802349985</v>
      </c>
      <c r="F28" s="120">
        <f>F26-F27</f>
        <v>-0.46100938712349893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0.42447847671296096</v>
      </c>
      <c r="F34" s="395">
        <f>'Machined Part #1'!I55+'Machined Part #1'!I56+'Machined Part #1'!I57</f>
        <v>2.5546091196180419E-2</v>
      </c>
      <c r="G34" s="468">
        <f>'Machined Part #1'!I63+'Machined Part #1'!I54+'Machined Part #1'!I58</f>
        <v>1.188482011435848E-2</v>
      </c>
      <c r="H34" s="327">
        <f>'Machined Part #1'!I64</f>
        <v>0.4619093880234999</v>
      </c>
      <c r="I34" s="327"/>
      <c r="J34" s="843">
        <f t="shared" ref="J34:J43" si="1">$H34</f>
        <v>0.4619093880234999</v>
      </c>
      <c r="K34" s="811"/>
      <c r="L34" s="327"/>
      <c r="M34" s="327">
        <f t="shared" ref="M34:M43" si="2">$H34</f>
        <v>0.4619093880234999</v>
      </c>
      <c r="N34" s="811"/>
      <c r="O34" s="327"/>
      <c r="P34" s="327">
        <f t="shared" ref="P34:P43" si="3">$H34</f>
        <v>0.4619093880234999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0.4619093880234999</v>
      </c>
      <c r="I44" s="467"/>
      <c r="J44" s="846">
        <f>SUM(J34:J43)</f>
        <v>0.4619093880234999</v>
      </c>
      <c r="K44" s="813"/>
      <c r="L44" s="467"/>
      <c r="M44" s="467">
        <f>SUM(M34:M43)</f>
        <v>0.4619093880234999</v>
      </c>
      <c r="N44" s="813"/>
      <c r="O44" s="467"/>
      <c r="P44" s="467">
        <f>SUM(P34:P43)</f>
        <v>0.4619093880234999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0.42447847671296096</v>
      </c>
      <c r="I95" s="478"/>
      <c r="J95" s="861">
        <f>J65+SUM(F46:F55)+SUM(F34:F43)+J32</f>
        <v>2.5546091196180419E-2</v>
      </c>
      <c r="K95" s="816"/>
      <c r="L95" s="478"/>
      <c r="M95" s="478">
        <f>M65+SUM(G46:G55)+SUM(G34:G43)+M32</f>
        <v>1.188482011435848E-2</v>
      </c>
      <c r="N95" s="816"/>
      <c r="O95" s="478"/>
      <c r="P95" s="478">
        <f>P65+SUM(H46:H55)+SUM(H34:H43)+P32</f>
        <v>0.4619093880234999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2.5546091196180419E-2</v>
      </c>
      <c r="I96" s="397"/>
      <c r="J96" s="862">
        <f>J80+SUM(G46:G55)+SUM(G34:G43)</f>
        <v>1.188482011435848E-2</v>
      </c>
      <c r="K96" s="822"/>
      <c r="L96" s="397"/>
      <c r="M96" s="397">
        <f>M80+SUM(H46:H55)+SUM(H34:H43)</f>
        <v>0.4619093880234999</v>
      </c>
      <c r="N96" s="822"/>
      <c r="O96" s="397"/>
      <c r="P96" s="397">
        <f>P80+SUM(J46:J55)+SUM(J34:J43)</f>
        <v>0.4619093880234999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1.188482011435848E-2</v>
      </c>
      <c r="I97" s="326"/>
      <c r="J97" s="863">
        <f>J81+SUM(H46:H55)+SUM(H34:H43)+J91</f>
        <v>0.4619093880234999</v>
      </c>
      <c r="K97" s="815"/>
      <c r="L97" s="326"/>
      <c r="M97" s="326">
        <f>M81+SUM(J46:J55)+SUM(J34:J43)+M91</f>
        <v>0.4619093880234999</v>
      </c>
      <c r="N97" s="815"/>
      <c r="O97" s="326"/>
      <c r="P97" s="326">
        <f>P81+SUM(M46:M55)+SUM(M34:M43)+P91</f>
        <v>0.4619093880234999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0.46190938802349985</v>
      </c>
      <c r="I99" s="360"/>
      <c r="J99" s="865">
        <f>SUM(J95:J98)</f>
        <v>0.49934029933403878</v>
      </c>
      <c r="K99" s="817"/>
      <c r="L99" s="360"/>
      <c r="M99" s="360">
        <f>SUM(M95:M98)</f>
        <v>0.93570359616135823</v>
      </c>
      <c r="N99" s="817"/>
      <c r="O99" s="360"/>
      <c r="P99" s="360">
        <f>SUM(P95:P98)</f>
        <v>1.3857281640704997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2016-11-23T20:44:08Z</dcterms:modified>
</cp:coreProperties>
</file>