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#1'!$A$5:$V$55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33"/>
  <c r="C36"/>
  <c r="I29"/>
  <c r="I20" l="1"/>
  <c r="I2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3" l="1"/>
  <c r="S17" i="26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<sst xmlns="http://schemas.openxmlformats.org/spreadsheetml/2006/main" count="3074" uniqueCount="711">
  <si>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</si>
  <si>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</si>
  <si>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</si>
  <si>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</si>
  <si>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</si>
  <si>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</si>
  <si>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</si>
  <si>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</si>
  <si>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</si>
  <si>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</si>
  <si>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</si>
  <si>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</si>
  <si>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</si>
  <si>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</si>
  <si>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</si>
  <si>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</si>
  <si>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</si>
  <si>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</si>
  <si>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</si>
  <si>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</si>
  <si>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</si>
  <si>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</si>
  <si>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</si>
  <si>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</si>
  <si>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</si>
  <si>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</si>
  <si>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</si>
  <si>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</si>
  <si>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</si>
  <si>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</si>
  <si>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</si>
  <si>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</si>
  <si>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</si>
  <si>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</si>
  <si>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</si>
  <si>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</si>
  <si>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</si>
  <si>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</si>
  <si>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</si>
  <si>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</si>
  <si>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</si>
  <si>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</si>
  <si>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</si>
  <si>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</si>
  <si>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</si>
  <si>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</si>
  <si>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</si>
  <si>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</si>
  <si>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</si>
  <si>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</si>
  <si>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</si>
  <si>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</si>
  <si>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</si>
  <si>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</si>
  <si>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</si>
  <si>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</si>
  <si>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</si>
  <si>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</si>
  <si>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</si>
  <si>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</si>
  <si>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</si>
  <si>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</si>
  <si>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</si>
  <si>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</si>
  <si>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</si>
  <si>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</si>
  <si>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</si>
  <si>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</si>
  <si>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</si>
  <si>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</si>
  <si>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</si>
  <si>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</si>
  <si>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</si>
  <si>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</si>
  <si>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</si>
  <si>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</si>
  <si>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</si>
  <si>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</si>
  <si>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</si>
  <si>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</si>
  <si>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</si>
  <si>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</si>
  <si>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</si>
  <si>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</si>
  <si>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</si>
  <si>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</si>
  <si>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</si>
  <si>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</si>
  <si>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</si>
  <si>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</si>
  <si>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</si>
  <si>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</si>
  <si>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</si>
  <si>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</si>
  <si>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</si>
  <si>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</si>
  <si>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</si>
  <si>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</si>
  <si>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</si>
  <si>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</si>
  <si>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</si>
  <si>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</si>
  <si>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</si>
  <si>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</si>
  <si>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</si>
  <si>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</si>
  <si>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</si>
  <si>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</si>
  <si>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</si>
  <si>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</si>
  <si>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</si>
  <si>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</si>
  <si>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</si>
  <si>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</si>
  <si>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</si>
  <si>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</si>
  <si>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</si>
  <si>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</si>
  <si>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</si>
  <si>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</si>
  <si>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</si>
  <si>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</si>
  <si>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</si>
  <si>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</si>
  <si>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</si>
  <si>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</si>
  <si>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</si>
  <si>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</si>
  <si>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</si>
  <si>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</si>
  <si>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</si>
  <si>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</si>
  <si>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</si>
  <si>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</si>
  <si>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</si>
  <si>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</si>
  <si>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</si>
  <si>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</si>
  <si>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</si>
  <si>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</si>
  <si>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</si>
  <si>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</si>
  <si>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</si>
  <si>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</si>
  <si>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</si>
  <si>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</si>
  <si>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</si>
  <si>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</si>
  <si>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</si>
  <si>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</si>
  <si>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</si>
  <si>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</si>
  <si>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</si>
  <si>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</si>
  <si>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</si>
  <si>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</si>
  <si>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</si>
  <si>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</si>
  <si>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</si>
  <si>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</si>
  <si>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</si>
  <si>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</si>
  <si>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</si>
  <si>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</si>
  <si>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</si>
  <si>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</si>
  <si>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</si>
  <si>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</si>
  <si>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</si>
  <si>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</si>
  <si>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</si>
  <si>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</si>
  <si>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</si>
  <si>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</si>
  <si>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</si>
  <si>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</si>
  <si>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</si>
  <si>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</si>
  <si>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</si>
  <si>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</si>
  <si>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</si>
  <si>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</si>
  <si>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</si>
  <si>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</si>
  <si>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</si>
  <si>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</si>
  <si>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</si>
  <si>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</si>
  <si>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</si>
  <si>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</si>
  <si>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</si>
  <si>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</si>
  <si>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</si>
  <si>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</si>
  <si>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</si>
  <si>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</si>
  <si>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</si>
  <si>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</si>
  <si>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</si>
  <si>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</si>
  <si>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</si>
  <si>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</si>
  <si>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</si>
  <si>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</si>
  <si>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</si>
  <si>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</si>
  <si>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</si>
  <si>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</si>
  <si>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</si>
  <si>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</si>
  <si>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</si>
  <si>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</si>
  <si>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</si>
  <si>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</si>
  <si>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</si>
  <si>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</si>
  <si>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</si>
  <si>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</si>
  <si>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</si>
  <si>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</si>
  <si>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</si>
  <si>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</si>
  <si>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</si>
  <si>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</si>
  <si>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</si>
  <si>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</si>
  <si>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</si>
  <si>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</si>
  <si>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</si>
  <si>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</si>
  <si>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</si>
  <si>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</si>
  <si>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</si>
  <si>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</si>
  <si>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</si>
  <si>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</si>
  <si>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</si>
  <si>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</si>
  <si>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</si>
  <si>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</si>
  <si>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</si>
  <si>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</si>
  <si>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</si>
  <si>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</si>
  <si>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</si>
  <si>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</si>
  <si>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</si>
  <si>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</si>
  <si>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</si>
  <si>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</si>
  <si>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</si>
  <si>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</si>
  <si>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</si>
  <si>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</si>
  <si>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</si>
  <si>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</si>
  <si>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</si>
  <si>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</si>
  <si>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</si>
  <si>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</si>
  <si>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</si>
  <si>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</si>
  <si>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</si>
  <si>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</si>
  <si>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</si>
  <si>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</si>
  <si>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</si>
  <si>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</si>
  <si>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</si>
  <si>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</si>
  <si>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</si>
  <si>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</si>
  <si>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</si>
  <si>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</si>
  <si>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</si>
  <si>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</si>
  <si>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</si>
  <si>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</si>
  <si>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</si>
  <si>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</si>
  <si>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</si>
  <si>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</si>
  <si>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</si>
  <si>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</si>
  <si>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</si>
  <si>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</si>
  <si>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</si>
  <si>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</si>
  <si>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</si>
  <si>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</si>
  <si>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</si>
  <si>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</si>
  <si>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</si>
  <si>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</si>
  <si>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</si>
  <si>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</si>
  <si>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</si>
  <si>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</si>
  <si>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</si>
  <si>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</si>
  <si>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</si>
  <si>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</si>
  <si>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</si>
  <si>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</si>
  <si>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</si>
  <si>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</si>
  <si>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</si>
  <si>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</si>
  <si>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</si>
  <si>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</si>
  <si>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</si>
  <si>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</si>
  <si>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</si>
  <si>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</si>
  <si>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</si>
  <si>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</si>
  <si>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</si>
  <si>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</si>
  <si>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</si>
  <si>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</si>
  <si>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</si>
  <si>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</si>
  <si>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</si>
  <si>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</si>
  <si>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</si>
  <si>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</si>
  <si>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</si>
  <si>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</si>
  <si>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</si>
  <si>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</si>
  <si>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</si>
  <si>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</si>
  <si>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</si>
  <si>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</si>
  <si>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</si>
  <si>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</si>
  <si>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</si>
  <si>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</si>
  <si>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</si>
  <si>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</si>
  <si>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</si>
  <si>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</si>
  <si>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</si>
  <si>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</si>
  <si>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</si>
  <si>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</si>
  <si>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</si>
  <si>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</si>
  <si>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</si>
  <si>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</si>
  <si>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</si>
  <si>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</si>
  <si>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</si>
  <si>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</si>
  <si>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</si>
  <si>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</si>
  <si>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</si>
  <si>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</si>
  <si>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</si>
  <si>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</si>
  <si>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</si>
  <si>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</si>
  <si>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</si>
  <si>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</si>
  <si>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</si>
  <si>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</si>
  <si>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</si>
  <si>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</si>
  <si>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</si>
  <si>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</si>
  <si>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</si>
  <si>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</si>
  <si>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</si>
  <si>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</si>
  <si>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</si>
  <si>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</si>
  <si>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</si>
  <si>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</si>
  <si>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</si>
  <si>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</si>
  <si>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</si>
  <si>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</si>
  <si>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</si>
  <si>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</si>
  <si>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</si>
  <si>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</si>
  <si>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</si>
  <si>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</si>
  <si>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</si>
  <si>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</si>
  <si>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</si>
  <si>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</si>
  <si>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</si>
  <si>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</si>
  <si>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</si>
  <si>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</si>
  <si>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</si>
  <si>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</si>
  <si>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</si>
  <si>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</si>
  <si>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</si>
  <si>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</si>
  <si>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</si>
  <si>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</si>
  <si>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</si>
  <si>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</si>
  <si>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</si>
  <si>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</si>
  <si>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</si>
  <si>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</si>
  <si>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</si>
  <si>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</si>
  <si>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</si>
  <si>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</si>
  <si>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</si>
  <si>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</si>
  <si>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</si>
  <si>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</si>
  <si>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</si>
  <si>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</si>
  <si>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</si>
  <si>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</si>
  <si>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</si>
  <si>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</si>
  <si>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</si>
  <si>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</si>
  <si>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</si>
  <si>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</si>
  <si>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</si>
  <si>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</si>
  <si>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</si>
  <si>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</si>
  <si>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</si>
  <si>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</si>
  <si>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</si>
  <si>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</si>
  <si>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</si>
  <si>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</si>
  <si>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</si>
  <si>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</si>
  <si>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</si>
  <si>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</si>
  <si>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</si>
  <si>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</si>
  <si>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</si>
  <si>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</si>
  <si>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</si>
  <si>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</si>
  <si>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</si>
  <si>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</si>
  <si>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</si>
  <si>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</si>
  <si>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</si>
  <si>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</si>
  <si>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</si>
  <si>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</si>
  <si>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</si>
  <si>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</si>
  <si>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</si>
  <si>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</si>
  <si>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</si>
  <si>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</si>
  <si>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</si>
  <si>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</si>
  <si>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</si>
  <si>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</si>
  <si>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</si>
  <si>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</si>
  <si>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</si>
  <si>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</si>
  <si>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</si>
  <si>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</si>
  <si>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</si>
  <si>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</si>
  <si>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</si>
  <si>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</si>
  <si>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</si>
  <si>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</si>
  <si>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</si>
  <si>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</si>
  <si>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</si>
  <si>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</si>
  <si>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</si>
  <si>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</si>
  <si>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</si>
  <si>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</si>
  <si>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</si>
  <si>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</si>
  <si>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</si>
  <si>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</si>
  <si>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</si>
  <si>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</si>
  <si>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</si>
  <si>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</si>
  <si>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</si>
  <si>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</si>
  <si>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</si>
  <si>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</si>
  <si>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</si>
  <si>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</si>
  <si>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</si>
  <si>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</si>
  <si>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</si>
  <si>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</si>
  <si>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</si>
  <si>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</si>
  <si>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</si>
  <si>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</si>
  <si>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</si>
  <si>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</si>
  <si>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</si>
  <si>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</si>
  <si>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</si>
  <si>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</si>
  <si>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</si>
  <si>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</si>
  <si>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</si>
  <si>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</si>
  <si>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</si>
  <si>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</si>
  <si>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</si>
  <si>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</si>
  <si>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</si>
  <si>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</si>
  <si>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</si>
  <si>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</si>
  <si>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</si>
  <si>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</si>
  <si>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</si>
  <si>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</si>
  <si>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</si>
  <si>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</si>
  <si>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</si>
  <si>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</si>
  <si>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</si>
  <si>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</si>
  <si>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</si>
  <si>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</si>
  <si>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</si>
  <si>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</si>
  <si>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</si>
  <si>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</si>
  <si>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</si>
  <si>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</si>
  <si>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</si>
  <si>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</si>
  <si>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</si>
  <si>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</si>
  <si>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</si>
  <si>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</si>
  <si>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</si>
  <si>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</si>
  <si>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</si>
  <si>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</si>
  <si>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</si>
  <si>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</si>
  <si>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</si>
  <si>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</si>
  <si>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</si>
  <si>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</si>
  <si>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</si>
  <si>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</si>
  <si>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</si>
  <si>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</si>
  <si>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</si>
  <si>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</si>
  <si>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</si>
  <si>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</si>
  <si>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</si>
  <si>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</si>
  <si>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</si>
  <si>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</si>
  <si>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</si>
  <si>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</si>
  <si>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</si>
  <si>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</si>
  <si>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</si>
  <si>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</si>
  <si>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</si>
  <si>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</si>
  <si>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</si>
  <si>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</si>
  <si>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</si>
  <si>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</si>
  <si>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</si>
  <si>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</si>
  <si>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</si>
  <si>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</si>
  <si>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</si>
  <si>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</si>
  <si>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</si>
  <si>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</si>
  <si>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</si>
  <si>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</si>
  <si>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</si>
  <si>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</si>
  <si>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</si>
  <si>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</si>
  <si>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</si>
  <si>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</si>
  <si>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</si>
  <si>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</si>
  <si>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</si>
  <si>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</si>
  <si>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</si>
  <si>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</si>
  <si>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</si>
  <si>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</si>
  <si>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</si>
  <si>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</si>
  <si>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</si>
  <si>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</si>
  <si>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</si>
  <si>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</si>
  <si>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</si>
  <si>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</si>
  <si>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</si>
  <si>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</si>
  <si>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</si>
  <si>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</si>
  <si>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</si>
  <si>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</si>
  <si>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</si>
  <si>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</si>
  <si>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</si>
  <si>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</si>
  <si>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</si>
  <si>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</si>
  <si>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</si>
  <si>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</si>
  <si>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</si>
  <si>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</si>
  <si>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</si>
  <si>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</si>
  <si>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</si>
  <si>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</si>
  <si>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</si>
  <si>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</si>
  <si>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</si>
  <si>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</si>
  <si>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</si>
  <si>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</si>
  <si>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</si>
  <si>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</si>
  <si>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</si>
  <si>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</si>
  <si>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</si>
  <si>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</si>
  <si>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</si>
  <si>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</si>
  <si>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</si>
  <si>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</si>
  <si>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</si>
  <si>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</si>
  <si>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</si>
  <si>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</si>
  <si>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</si>
  <si>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</si>
  <si>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</si>
  <si>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</si>
  <si>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</si>
  <si>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</si>
  <si>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</si>
  <si>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</si>
  <si>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</si>
  <si>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</si>
  <si>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</si>
  <si>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</si>
  <si>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</si>
  <si>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</si>
  <si>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</si>
  <si>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</si>
  <si>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</si>
  <si>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</si>
  <si>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</si>
  <si>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</si>
  <si>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</si>
  <si>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</si>
  <si>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</si>
  <si>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</si>
  <si>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</si>
  <si>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</si>
  <si>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</si>
  <si>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</si>
  <si>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</si>
  <si>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</si>
  <si>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</si>
  <si>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</si>
  <si>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</si>
  <si>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</si>
  <si>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</si>
  <si>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</si>
  <si>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</si>
  <si>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</si>
  <si>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</si>
  <si>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</si>
  <si>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</si>
  <si>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</si>
  <si>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</si>
  <si>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</si>
  <si>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</si>
  <si>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</si>
  <si>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</si>
  <si>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</si>
  <si>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</si>
  <si>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</si>
  <si>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</si>
  <si>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</si>
  <si>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PWN2079        L4</t>
  </si>
  <si>
    <t>PWN2079</t>
  </si>
  <si>
    <t>special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</si>
</sst>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33" fillId="5" borderId="15" xfId="0" applyNumberFormat="1" applyFont="1" applyFill="1" applyBorder="1"/>
    <xf numFmtId="0" fontId="33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8" t="s">
        <v>708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PWN2079        L4</v>
      </c>
      <c r="Q5" s="348"/>
      <c r="R5" s="226"/>
      <c r="S5" s="226"/>
      <c r="T5" s="226"/>
      <c r="U5" s="349" t="s">
        <v>16</v>
      </c>
      <c r="V5" s="920">
        <f ca="1" xml:space="preserve"> TODAY()</f>
        <v>42152</v>
      </c>
      <c r="W5" s="158"/>
      <c r="X5" s="158"/>
      <c r="Y5" s="158"/>
    </row>
    <row r="6" spans="1:29" ht="18.75" thickBot="1">
      <c r="A6" s="1013" t="s">
        <v>21</v>
      </c>
      <c r="B6" s="1014"/>
      <c r="C6" s="1014"/>
      <c r="D6" s="1015"/>
      <c r="E6" s="263"/>
      <c r="F6" s="1013" t="s">
        <v>320</v>
      </c>
      <c r="G6" s="1014"/>
      <c r="H6" s="1014"/>
      <c r="I6" s="1015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0">
        <v>1</v>
      </c>
      <c r="B8" s="1020" t="s">
        <v>317</v>
      </c>
      <c r="C8" s="993" t="s">
        <v>23</v>
      </c>
      <c r="D8" s="1022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0"/>
      <c r="B9" s="1021"/>
      <c r="C9" s="994"/>
      <c r="D9" s="1022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0"/>
      <c r="B10" s="1021"/>
      <c r="C10" s="994"/>
      <c r="D10" s="1022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0"/>
      <c r="B11" s="1021"/>
      <c r="C11" s="994"/>
      <c r="D11" s="1022"/>
      <c r="E11" s="204"/>
      <c r="F11" s="443"/>
      <c r="G11" s="200" t="s">
        <v>311</v>
      </c>
      <c r="H11" s="176"/>
      <c r="I11" s="445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0"/>
      <c r="B12" s="1021"/>
      <c r="C12" s="994"/>
      <c r="D12" s="1022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0"/>
      <c r="B13" s="1021"/>
      <c r="C13" s="994"/>
      <c r="D13" s="1022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89">
        <v>1.1819999999999999</v>
      </c>
      <c r="P13" s="158"/>
      <c r="Q13" s="1002" t="s">
        <v>312</v>
      </c>
      <c r="R13" s="971"/>
      <c r="S13" s="1019">
        <f>+C20</f>
        <v>0.75</v>
      </c>
      <c r="T13" s="97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0"/>
      <c r="B14" s="1021"/>
      <c r="C14" s="994"/>
      <c r="D14" s="1022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0">
        <v>2</v>
      </c>
      <c r="B15" s="1020" t="s">
        <v>306</v>
      </c>
      <c r="C15" s="993" t="s">
        <v>305</v>
      </c>
      <c r="D15" s="102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9" t="s">
        <v>309</v>
      </c>
      <c r="M15" s="970"/>
      <c r="N15" s="252"/>
      <c r="O15" s="790">
        <v>8.5000000000000006E-2</v>
      </c>
      <c r="P15" s="158"/>
      <c r="Q15" s="1002" t="s">
        <v>308</v>
      </c>
      <c r="R15" s="971"/>
      <c r="S15" s="789">
        <v>1.3002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0"/>
      <c r="B16" s="1021"/>
      <c r="C16" s="994"/>
      <c r="D16" s="1024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5">
        <v>0.02</v>
      </c>
      <c r="P16" s="936" t="s">
        <v>710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0"/>
      <c r="B17" s="1021"/>
      <c r="C17" s="994"/>
      <c r="D17" s="1024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8" t="s">
        <v>304</v>
      </c>
      <c r="R17" s="1009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0"/>
      <c r="B18" s="1021"/>
      <c r="C18" s="994"/>
      <c r="D18" s="102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89">
        <f>SUM(O13:O16)</f>
        <v>1.2869999999999999</v>
      </c>
      <c r="P18" s="158"/>
      <c r="Q18" s="1002" t="s">
        <v>302</v>
      </c>
      <c r="R18" s="970"/>
      <c r="S18" s="971"/>
      <c r="T18" s="254">
        <f>144-S15</f>
        <v>142.69980000000001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0"/>
      <c r="B19" s="1021"/>
      <c r="C19" s="1023"/>
      <c r="D19" s="102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935">
        <v>5.0000000000000001E-3</v>
      </c>
      <c r="P20" s="936" t="s">
        <v>710</v>
      </c>
      <c r="Q20" s="1002" t="s">
        <v>299</v>
      </c>
      <c r="R20" s="971"/>
      <c r="S20" s="252">
        <f>IF(ISERROR(T18/O22),"",T18/O22)</f>
        <v>110.32622435607512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6" t="s">
        <v>691</v>
      </c>
      <c r="M21" s="1027"/>
      <c r="N21" s="102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1"/>
      <c r="N22" s="235"/>
      <c r="O22" s="250">
        <f>O18*(1+O20)</f>
        <v>1.2934349999999999</v>
      </c>
      <c r="P22" s="158"/>
      <c r="Q22" s="1002" t="s">
        <v>296</v>
      </c>
      <c r="R22" s="970"/>
      <c r="S22" s="970"/>
      <c r="T22" s="203">
        <f>IF(S20="",,S20 - 1)</f>
        <v>109.32622435607512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19">
        <f>IF(ISERROR(S17/T22),,S17/T22)</f>
        <v>0.19698342134058103</v>
      </c>
      <c r="P24" s="243" t="s">
        <v>22</v>
      </c>
      <c r="Q24" s="1028" t="s">
        <v>692</v>
      </c>
      <c r="R24" s="1028"/>
      <c r="S24" s="1028"/>
      <c r="T24" s="1028"/>
      <c r="U24" s="1028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2" t="s">
        <v>289</v>
      </c>
      <c r="M27" s="1033"/>
      <c r="N27" s="1033"/>
      <c r="O27" s="1033"/>
      <c r="P27" s="1034"/>
      <c r="Q27" s="1002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323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1037" t="s">
        <v>288</v>
      </c>
      <c r="R28" s="1038"/>
      <c r="S28" s="1039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3" t="s">
        <v>709</v>
      </c>
      <c r="N30" s="1043"/>
      <c r="O30" s="921">
        <v>7.4020000000000002E-2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0.12296342134058103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1040" t="s">
        <v>685</v>
      </c>
      <c r="H34" s="1041"/>
      <c r="I34" s="104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47" t="s">
        <v>683</v>
      </c>
      <c r="M35" s="1048"/>
      <c r="N35" s="1048"/>
      <c r="O35" s="968"/>
      <c r="P35" s="158"/>
      <c r="Q35" s="969" t="s">
        <v>280</v>
      </c>
      <c r="R35" s="971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2" t="s">
        <v>279</v>
      </c>
      <c r="R36" s="970"/>
      <c r="S36" s="971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51" t="s">
        <v>706</v>
      </c>
      <c r="M37" s="1025" t="s">
        <v>704</v>
      </c>
      <c r="N37" s="1025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2"/>
      <c r="M38" s="1025" t="s">
        <v>705</v>
      </c>
      <c r="N38" s="1025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9" t="s">
        <v>701</v>
      </c>
      <c r="T39" s="1050"/>
      <c r="U39" s="105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6" t="s">
        <v>274</v>
      </c>
      <c r="M42" s="1017"/>
      <c r="N42" s="1017"/>
      <c r="O42" s="1017"/>
      <c r="P42" s="101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0"/>
      <c r="N44" s="971"/>
      <c r="O44" s="284">
        <v>6</v>
      </c>
      <c r="P44" s="214"/>
      <c r="Q44" s="1002" t="s">
        <v>269</v>
      </c>
      <c r="R44" s="971"/>
      <c r="S44" s="215">
        <f>T22*O44</f>
        <v>655.95734613645072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1.3002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110.32622435607512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0"/>
      <c r="N46" s="970"/>
      <c r="O46" s="970"/>
      <c r="P46" s="970"/>
      <c r="Q46" s="970"/>
      <c r="R46" s="971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109.32622435607512</v>
      </c>
      <c r="E47" s="157"/>
      <c r="F47" s="443"/>
      <c r="G47" s="337"/>
      <c r="H47" s="338"/>
      <c r="I47" s="341"/>
      <c r="K47" s="158"/>
      <c r="L47" s="969" t="s">
        <v>263</v>
      </c>
      <c r="M47" s="970"/>
      <c r="N47" s="970"/>
      <c r="O47" s="970"/>
      <c r="P47" s="970"/>
      <c r="Q47" s="970"/>
      <c r="R47" s="971"/>
      <c r="S47" s="158"/>
      <c r="T47" s="158"/>
      <c r="U47" s="210">
        <f>IF(ISERROR(U46/S44),"",U46/S44)-1</f>
        <v>7.7810587592715486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109.76323449089436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0"/>
      <c r="N48" s="970"/>
      <c r="O48" s="970"/>
      <c r="P48" s="970"/>
      <c r="Q48" s="970"/>
      <c r="R48" s="971"/>
      <c r="S48" s="158"/>
      <c r="T48" s="158"/>
      <c r="U48" s="210">
        <f>U47*15</f>
        <v>116.71588138907323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0.19698342134058103</v>
      </c>
      <c r="E49" s="157"/>
      <c r="F49" s="443">
        <v>57</v>
      </c>
      <c r="G49" s="171" t="s">
        <v>254</v>
      </c>
      <c r="H49" s="281"/>
      <c r="I49" s="207"/>
      <c r="K49" s="158"/>
      <c r="L49" s="1044" t="s">
        <v>686</v>
      </c>
      <c r="M49" s="1045"/>
      <c r="N49" s="1045"/>
      <c r="O49" s="1045"/>
      <c r="P49" s="1045"/>
      <c r="Q49" s="1045"/>
      <c r="R49" s="104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0.41366518481522019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71"/>
      <c r="T50" s="158"/>
      <c r="U50" s="210">
        <f>480 - U48</f>
        <v>363.28411861092678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3" t="s">
        <v>245</v>
      </c>
      <c r="G51" s="1014"/>
      <c r="H51" s="1014"/>
      <c r="I51" s="1015"/>
      <c r="K51" s="158"/>
      <c r="L51" s="969" t="s">
        <v>253</v>
      </c>
      <c r="M51" s="970"/>
      <c r="N51" s="970"/>
      <c r="O51" s="970"/>
      <c r="P51" s="970"/>
      <c r="Q51" s="970"/>
      <c r="R51" s="970"/>
      <c r="S51" s="971"/>
      <c r="T51" s="158"/>
      <c r="U51" s="206">
        <f>U50*U49</f>
        <v>4359.4094233311216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9"/>
      <c r="G52" s="1030"/>
      <c r="H52" s="1030"/>
      <c r="I52" s="1031"/>
      <c r="K52" s="158"/>
      <c r="L52" s="969" t="s">
        <v>688</v>
      </c>
      <c r="M52" s="970"/>
      <c r="N52" s="970"/>
      <c r="O52" s="970"/>
      <c r="P52" s="970"/>
      <c r="Q52" s="970"/>
      <c r="R52" s="970"/>
      <c r="S52" s="971"/>
      <c r="T52" s="158"/>
      <c r="U52" s="203">
        <f>IF(ISERROR(U51/8),,U51/8)</f>
        <v>544.9261779163902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0.33782656759909646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4" t="s">
        <v>248</v>
      </c>
      <c r="M54" s="965"/>
      <c r="N54" s="965"/>
      <c r="O54" s="966"/>
      <c r="P54" s="973">
        <f>U52</f>
        <v>544.9261779163902</v>
      </c>
      <c r="Q54" s="974"/>
      <c r="R54" s="972" t="s">
        <v>702</v>
      </c>
      <c r="S54" s="323" t="s">
        <v>247</v>
      </c>
      <c r="T54" s="324"/>
      <c r="U54" s="324"/>
      <c r="V54" s="347">
        <f>O24</f>
        <v>0.19698342134058103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4" t="s">
        <v>244</v>
      </c>
      <c r="M56" s="965"/>
      <c r="N56" s="965"/>
      <c r="O56" s="966"/>
      <c r="P56" s="967">
        <f>T30</f>
        <v>405</v>
      </c>
      <c r="Q56" s="96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7" t="s">
        <v>349</v>
      </c>
      <c r="M59" s="979"/>
      <c r="N59"/>
      <c r="O59" s="977" t="s">
        <v>351</v>
      </c>
      <c r="P59" s="979"/>
      <c r="Q59"/>
      <c r="R59" s="977" t="s">
        <v>328</v>
      </c>
      <c r="S59" s="978"/>
      <c r="T59" s="978"/>
      <c r="U59" s="979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0.13788839493840671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7.5838617216123699E-2</v>
      </c>
      <c r="E62" s="146"/>
      <c r="F62" s="304">
        <v>68</v>
      </c>
      <c r="G62" s="180" t="s">
        <v>231</v>
      </c>
      <c r="H62" s="182"/>
      <c r="I62" s="181">
        <f>SUM(I53:I61)</f>
        <v>0.38636193376645206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0.33782656759909646</v>
      </c>
      <c r="E64" s="146"/>
      <c r="F64" s="165">
        <v>70</v>
      </c>
      <c r="G64" s="167" t="s">
        <v>352</v>
      </c>
      <c r="H64" s="166"/>
      <c r="I64" s="162">
        <f>+I63+I62</f>
        <v>0.40056052544679915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5" t="s">
        <v>335</v>
      </c>
      <c r="M73" s="976"/>
      <c r="N73" s="150"/>
      <c r="O73" s="975" t="s">
        <v>334</v>
      </c>
      <c r="P73" s="976"/>
      <c r="R73" s="977" t="s">
        <v>333</v>
      </c>
      <c r="S73" s="978"/>
      <c r="T73" s="979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58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20" t="s">
        <v>317</v>
      </c>
      <c r="C5" s="993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21"/>
      <c r="C6" s="994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21"/>
      <c r="C8" s="994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21"/>
      <c r="C9" s="994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21"/>
      <c r="C13" s="994"/>
      <c r="D13" s="1024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21"/>
      <c r="C14" s="994"/>
      <c r="D14" s="102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1" t="s">
        <v>285</v>
      </c>
      <c r="C26" s="993"/>
      <c r="D26" s="102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1"/>
      <c r="C27" s="994"/>
      <c r="D27" s="102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1"/>
      <c r="C29" s="994"/>
      <c r="D29" s="102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>
        <f>T27</f>
        <v>432</v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7" t="s">
        <v>329</v>
      </c>
      <c r="M76" s="97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20" t="s">
        <v>317</v>
      </c>
      <c r="C5" s="993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21"/>
      <c r="C6" s="994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21"/>
      <c r="C8" s="994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21"/>
      <c r="C9" s="994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21"/>
      <c r="C13" s="994"/>
      <c r="D13" s="1024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21"/>
      <c r="C14" s="994"/>
      <c r="D14" s="102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1" t="s">
        <v>285</v>
      </c>
      <c r="C26" s="993"/>
      <c r="D26" s="102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1"/>
      <c r="C27" s="994"/>
      <c r="D27" s="102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1"/>
      <c r="C29" s="994"/>
      <c r="D29" s="102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7" t="s">
        <v>329</v>
      </c>
      <c r="M76" s="97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7" t="s">
        <v>329</v>
      </c>
      <c r="M76" s="97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7" t="s">
        <v>329</v>
      </c>
      <c r="M76" s="97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7" t="s">
        <v>329</v>
      </c>
      <c r="M76" s="97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7" t="s">
        <v>329</v>
      </c>
      <c r="M76" s="97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7" t="s">
        <v>329</v>
      </c>
      <c r="M76" s="97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7" t="s">
        <v>329</v>
      </c>
      <c r="M76" s="97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7" t="s">
        <v>329</v>
      </c>
      <c r="M76" s="97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0">
        <f>Assembly!C2</f>
        <v>0</v>
      </c>
      <c r="D4" s="941"/>
      <c r="E4" s="941"/>
      <c r="F4" s="941"/>
      <c r="G4" s="941"/>
      <c r="H4" s="941"/>
      <c r="I4" s="941"/>
      <c r="J4" s="941"/>
      <c r="K4" s="942"/>
    </row>
    <row r="5" spans="1:14">
      <c r="A5" s="733" t="s">
        <v>595</v>
      </c>
      <c r="B5" s="734"/>
      <c r="C5" s="943">
        <f>Assembly!R2</f>
        <v>3334</v>
      </c>
      <c r="D5" s="941"/>
      <c r="E5" s="941"/>
      <c r="F5" s="941"/>
      <c r="G5" s="941"/>
      <c r="H5" s="941"/>
      <c r="I5" s="941"/>
      <c r="J5" s="941"/>
      <c r="K5" s="942"/>
      <c r="N5" s="731" t="s">
        <v>596</v>
      </c>
    </row>
    <row r="6" spans="1:14">
      <c r="A6" s="735" t="s">
        <v>597</v>
      </c>
      <c r="B6" s="736"/>
      <c r="C6" s="943"/>
      <c r="D6" s="941"/>
      <c r="E6" s="941"/>
      <c r="F6" s="941"/>
      <c r="G6" s="941"/>
      <c r="H6" s="941"/>
      <c r="I6" s="941"/>
      <c r="J6" s="941"/>
      <c r="K6" s="942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3"/>
      <c r="D8" s="941"/>
      <c r="E8" s="941"/>
      <c r="F8" s="941"/>
      <c r="G8" s="941"/>
      <c r="H8" s="941"/>
      <c r="I8" s="941"/>
      <c r="J8" s="941"/>
      <c r="K8" s="942"/>
      <c r="N8" s="731" t="s">
        <v>600</v>
      </c>
    </row>
    <row r="9" spans="1:14">
      <c r="A9" s="733" t="s">
        <v>601</v>
      </c>
      <c r="B9" s="740"/>
      <c r="C9" s="943" t="s">
        <v>598</v>
      </c>
      <c r="D9" s="941"/>
      <c r="E9" s="941"/>
      <c r="F9" s="941"/>
      <c r="G9" s="941"/>
      <c r="H9" s="941"/>
      <c r="I9" s="941"/>
      <c r="J9" s="941"/>
      <c r="K9" s="942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7" t="s">
        <v>604</v>
      </c>
      <c r="J11" s="937" t="s">
        <v>605</v>
      </c>
      <c r="K11" s="937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8"/>
      <c r="J12" s="938"/>
      <c r="K12" s="938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9"/>
      <c r="J13" s="939"/>
      <c r="K13" s="939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5" t="s">
        <v>615</v>
      </c>
      <c r="B41" s="946"/>
      <c r="C41" s="946"/>
      <c r="D41" s="946"/>
      <c r="E41" s="946"/>
      <c r="F41" s="946"/>
      <c r="G41" s="946"/>
      <c r="H41" s="946"/>
      <c r="I41" s="946"/>
      <c r="J41" s="946"/>
      <c r="K41" s="946"/>
    </row>
    <row r="42" spans="1:11" ht="28.5" customHeight="1">
      <c r="A42" s="947" t="s">
        <v>616</v>
      </c>
      <c r="B42" s="947"/>
      <c r="C42" s="947"/>
      <c r="D42" s="947"/>
      <c r="E42" s="947"/>
      <c r="F42" s="947"/>
      <c r="G42" s="772"/>
      <c r="H42" s="772"/>
      <c r="I42" s="772"/>
      <c r="J42" s="772" t="s">
        <v>550</v>
      </c>
      <c r="K42" s="772"/>
    </row>
    <row r="43" spans="1:11" ht="28.5" customHeight="1">
      <c r="A43" s="948" t="s">
        <v>617</v>
      </c>
      <c r="B43" s="948"/>
      <c r="C43" s="948"/>
      <c r="D43" s="948"/>
      <c r="E43" s="948"/>
      <c r="F43" s="948"/>
      <c r="G43" s="772"/>
      <c r="H43" s="772"/>
      <c r="I43" s="772"/>
      <c r="J43" s="772" t="s">
        <v>550</v>
      </c>
      <c r="K43" s="772"/>
    </row>
    <row r="44" spans="1:11" ht="28.5" customHeight="1">
      <c r="A44" s="948" t="s">
        <v>618</v>
      </c>
      <c r="B44" s="948"/>
      <c r="C44" s="948"/>
      <c r="D44" s="948"/>
      <c r="E44" s="948"/>
      <c r="F44" s="948"/>
      <c r="G44" s="772"/>
      <c r="H44" s="772"/>
      <c r="I44" s="772"/>
      <c r="J44" s="772" t="s">
        <v>550</v>
      </c>
      <c r="K44" s="772"/>
    </row>
    <row r="45" spans="1:11" ht="28.5" customHeight="1">
      <c r="A45" s="948" t="s">
        <v>619</v>
      </c>
      <c r="B45" s="948"/>
      <c r="C45" s="948"/>
      <c r="D45" s="948"/>
      <c r="E45" s="948"/>
      <c r="F45" s="948"/>
      <c r="G45" s="772"/>
      <c r="H45" s="772"/>
      <c r="I45" s="772"/>
      <c r="J45" s="772" t="s">
        <v>550</v>
      </c>
      <c r="K45" s="772"/>
    </row>
    <row r="46" spans="1:11" ht="28.5" customHeight="1">
      <c r="A46" s="944" t="s">
        <v>620</v>
      </c>
      <c r="B46" s="944"/>
      <c r="C46" s="944"/>
      <c r="D46" s="944"/>
      <c r="E46" s="944"/>
      <c r="F46" s="944"/>
      <c r="G46" s="772"/>
      <c r="H46" s="772"/>
      <c r="I46" s="772"/>
      <c r="J46" s="772" t="s">
        <v>550</v>
      </c>
      <c r="K46" s="772"/>
    </row>
    <row r="47" spans="1:11" ht="28.5" customHeight="1">
      <c r="A47" s="944" t="s">
        <v>621</v>
      </c>
      <c r="B47" s="944"/>
      <c r="C47" s="944"/>
      <c r="D47" s="944"/>
      <c r="E47" s="944"/>
      <c r="F47" s="944"/>
      <c r="G47" s="772"/>
      <c r="H47" s="772"/>
      <c r="I47" s="772"/>
      <c r="J47" s="772" t="s">
        <v>550</v>
      </c>
      <c r="K47" s="772"/>
    </row>
    <row r="48" spans="1:11" ht="28.5" customHeight="1">
      <c r="A48" s="944" t="s">
        <v>622</v>
      </c>
      <c r="B48" s="944"/>
      <c r="C48" s="944"/>
      <c r="D48" s="944"/>
      <c r="E48" s="944"/>
      <c r="F48" s="944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9">
        <f>+'Internal Sign Off'!C4</f>
        <v>0</v>
      </c>
      <c r="B7" s="949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0"/>
      <c r="D4" s="951"/>
      <c r="E4" s="951"/>
      <c r="F4" s="952"/>
    </row>
    <row r="5" spans="1:11" ht="21.75" customHeight="1">
      <c r="B5" s="107" t="s">
        <v>34</v>
      </c>
      <c r="C5" s="950"/>
      <c r="D5" s="951"/>
      <c r="E5" s="951"/>
      <c r="F5" s="95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0"/>
      <c r="D7" s="951"/>
      <c r="E7" s="951"/>
      <c r="F7" s="95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0.3524419522144811</v>
      </c>
      <c r="F23" s="120">
        <f>E23</f>
        <v>0.3524419522144811</v>
      </c>
    </row>
    <row r="24" spans="2:28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-0.40056052544679915</v>
      </c>
      <c r="F26" s="120">
        <f>F22-F23-F24-F25</f>
        <v>-0.39966052454679823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-0.40056052544679915</v>
      </c>
      <c r="F28" s="120">
        <f>F26-F27</f>
        <v>-0.39966052454679823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3" t="s">
        <v>20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4" t="s">
        <v>3</v>
      </c>
      <c r="R7" s="955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0.3524419522144811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0.40056052544679915</v>
      </c>
      <c r="I34" s="327"/>
      <c r="J34" s="844">
        <f t="shared" ref="J34:J43" si="1">$H34</f>
        <v>0.40056052544679915</v>
      </c>
      <c r="K34" s="812"/>
      <c r="L34" s="327"/>
      <c r="M34" s="327">
        <f t="shared" ref="M34:M43" si="2">$H34</f>
        <v>0.40056052544679915</v>
      </c>
      <c r="N34" s="812"/>
      <c r="O34" s="327"/>
      <c r="P34" s="327">
        <f t="shared" ref="P34:P43" si="3">$H34</f>
        <v>0.40056052544679915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0.40056052544679915</v>
      </c>
      <c r="I44" s="467"/>
      <c r="J44" s="847">
        <f>SUM(J34:J43)</f>
        <v>0.40056052544679915</v>
      </c>
      <c r="K44" s="814"/>
      <c r="L44" s="467"/>
      <c r="M44" s="467">
        <f>SUM(M34:M43)</f>
        <v>0.40056052544679915</v>
      </c>
      <c r="N44" s="814"/>
      <c r="O44" s="467"/>
      <c r="P44" s="467">
        <f>SUM(P34:P43)</f>
        <v>0.40056052544679915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0.3524419522144811</v>
      </c>
      <c r="I95" s="478"/>
      <c r="J95" s="862">
        <f>J65+SUM(F46:F55)+SUM(F34:F43)+J32</f>
        <v>3.3019980651970031E-2</v>
      </c>
      <c r="K95" s="817"/>
      <c r="L95" s="478"/>
      <c r="M95" s="478">
        <f>M65+SUM(G46:G55)+SUM(G34:G43)+M32</f>
        <v>1.5098592580348014E-2</v>
      </c>
      <c r="N95" s="817"/>
      <c r="O95" s="478"/>
      <c r="P95" s="478">
        <f>P65+SUM(H46:H55)+SUM(H34:H43)+P32</f>
        <v>0.40056052544679915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3">
        <f>J80+SUM(G46:G55)+SUM(G34:G43)</f>
        <v>1.5098592580348014E-2</v>
      </c>
      <c r="K96" s="823"/>
      <c r="L96" s="397"/>
      <c r="M96" s="397">
        <f>M80+SUM(H46:H55)+SUM(H34:H43)</f>
        <v>0.40056052544679915</v>
      </c>
      <c r="N96" s="823"/>
      <c r="O96" s="397"/>
      <c r="P96" s="397">
        <f>P80+SUM(J46:J55)+SUM(J34:J43)</f>
        <v>0.40056052544679915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4">
        <f>J81+SUM(H46:H55)+SUM(H34:H43)+J91</f>
        <v>0.40056052544679915</v>
      </c>
      <c r="K97" s="816"/>
      <c r="L97" s="326"/>
      <c r="M97" s="326">
        <f>M81+SUM(J46:J55)+SUM(J34:J43)+M91</f>
        <v>0.40056052544679915</v>
      </c>
      <c r="N97" s="816"/>
      <c r="O97" s="326"/>
      <c r="P97" s="326">
        <f>P81+SUM(M46:M55)+SUM(M34:M43)+P91</f>
        <v>0.40056052544679915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0.40056052544679915</v>
      </c>
      <c r="I99" s="360"/>
      <c r="J99" s="866">
        <f>SUM(J95:J98)</f>
        <v>0.44867909867911721</v>
      </c>
      <c r="K99" s="818"/>
      <c r="L99" s="360"/>
      <c r="M99" s="360">
        <f>SUM(M95:M98)</f>
        <v>0.81621964347394638</v>
      </c>
      <c r="N99" s="818"/>
      <c r="O99" s="360"/>
      <c r="P99" s="360">
        <f>SUM(P95:P98)</f>
        <v>1.2016815763403974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2015-05-28T21:19:25Z</cp:lastPrinted>
  <dcterms:created xsi:type="dcterms:W3CDTF">1996-10-14T23:33:28Z</dcterms:created>
  <dcterms:modified xsi:type="dcterms:W3CDTF">2015-05-28T21:19:29Z</dcterms:modified>
</cp:coreProperties>
</file>