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I18" s="1"/>
  <c r="G38"/>
  <c r="G33"/>
  <c r="C29"/>
  <c r="C23"/>
  <c r="C31" s="1"/>
  <c r="I25"/>
  <c r="I16" s="1"/>
  <c r="F35"/>
  <c r="I26"/>
  <c r="I28"/>
  <c r="G29"/>
  <c r="G36" s="1"/>
  <c r="F37"/>
  <c r="F33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0" i="1" l="1"/>
  <c r="M38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<sst xmlns="http://schemas.openxmlformats.org/spreadsheetml/2006/main" count="3072" uniqueCount="713">
  <si>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</si>
  <si>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</si>
  <si>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</si>
  <si>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</si>
  <si>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</si>
  <si>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</si>
  <si>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</si>
  <si>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</si>
  <si>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</si>
  <si>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</si>
  <si>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</si>
  <si>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</si>
  <si>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</si>
  <si>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</si>
  <si>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</si>
  <si>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</si>
  <si>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</si>
  <si>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</si>
  <si>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</si>
  <si>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</si>
  <si>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</si>
  <si>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</si>
  <si>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</si>
  <si>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</si>
  <si>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</si>
  <si>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</si>
  <si>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</si>
  <si>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</si>
  <si>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</si>
  <si>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</si>
  <si>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</si>
  <si>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</si>
  <si>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</si>
  <si>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</si>
  <si>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</si>
  <si>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</si>
  <si>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</si>
  <si>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</si>
  <si>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</si>
  <si>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</si>
  <si>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</si>
  <si>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</si>
  <si>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</si>
  <si>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</si>
  <si>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</si>
  <si>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</si>
  <si>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</si>
  <si>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</si>
  <si>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</si>
  <si>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</si>
  <si>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</si>
  <si>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</si>
  <si>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</si>
  <si>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</si>
  <si>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</si>
  <si>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</si>
  <si>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</si>
  <si>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</si>
  <si>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</si>
  <si>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</si>
  <si>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</si>
  <si>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</si>
  <si>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</si>
  <si>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</si>
  <si>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</si>
  <si>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</si>
  <si>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</si>
  <si>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</si>
  <si>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</si>
  <si>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</si>
  <si>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</si>
  <si>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</si>
  <si>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</si>
  <si>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</si>
  <si>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</si>
  <si>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</si>
  <si>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</si>
  <si>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</si>
  <si>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</si>
  <si>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</si>
  <si>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</si>
  <si>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</si>
  <si>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</si>
  <si>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</si>
  <si>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</si>
  <si>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</si>
  <si>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</si>
  <si>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</si>
  <si>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</si>
  <si>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</si>
  <si>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</si>
  <si>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</si>
  <si>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</si>
  <si>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</si>
  <si>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</si>
  <si>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</si>
  <si>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</si>
  <si>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</si>
  <si>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</si>
  <si>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</si>
  <si>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</si>
  <si>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</si>
  <si>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</si>
  <si>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</si>
  <si>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</si>
  <si>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</si>
  <si>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</si>
  <si>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</si>
  <si>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</si>
  <si>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</si>
  <si>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</si>
  <si>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</si>
  <si>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</si>
  <si>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</si>
  <si>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</si>
  <si>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</si>
  <si>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</si>
  <si>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</si>
  <si>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</si>
  <si>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</si>
  <si>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</si>
  <si>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</si>
  <si>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</si>
  <si>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</si>
  <si>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</si>
  <si>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</si>
  <si>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</si>
  <si>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</si>
  <si>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</si>
  <si>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</si>
  <si>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</si>
  <si>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</si>
  <si>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</si>
  <si>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</si>
  <si>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</si>
  <si>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</si>
  <si>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</si>
  <si>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</si>
  <si>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</si>
  <si>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</si>
  <si>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</si>
  <si>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</si>
  <si>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</si>
  <si>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</si>
  <si>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</si>
  <si>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</si>
  <si>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</si>
  <si>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</si>
  <si>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</si>
  <si>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</si>
  <si>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</si>
  <si>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</si>
  <si>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</si>
  <si>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</si>
  <si>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</si>
  <si>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</si>
  <si>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</si>
  <si>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</si>
  <si>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</si>
  <si>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</si>
  <si>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</si>
  <si>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</si>
  <si>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</si>
  <si>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</si>
  <si>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</si>
  <si>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</si>
  <si>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</si>
  <si>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</si>
  <si>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</si>
  <si>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</si>
  <si>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</si>
  <si>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</si>
  <si>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</si>
  <si>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</si>
  <si>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</si>
  <si>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</si>
  <si>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</si>
  <si>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</si>
  <si>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</si>
  <si>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</si>
  <si>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</si>
  <si>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</si>
  <si>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</si>
  <si>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</si>
  <si>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</si>
  <si>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</si>
  <si>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</si>
  <si>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</si>
  <si>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</si>
  <si>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</si>
  <si>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</si>
  <si>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</si>
  <si>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</si>
  <si>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</si>
  <si>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</si>
  <si>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</si>
  <si>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</si>
  <si>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</si>
  <si>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</si>
  <si>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</si>
  <si>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</si>
  <si>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</si>
  <si>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</si>
  <si>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</si>
  <si>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</si>
  <si>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</si>
  <si>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</si>
  <si>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</si>
  <si>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</si>
  <si>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</si>
  <si>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</si>
  <si>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</si>
  <si>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</si>
  <si>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</si>
  <si>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</si>
  <si>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</si>
  <si>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</si>
  <si>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</si>
  <si>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</si>
  <si>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</si>
  <si>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</si>
  <si>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</si>
  <si>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</si>
  <si>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</si>
  <si>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</si>
  <si>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</si>
  <si>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</si>
  <si>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</si>
  <si>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</si>
  <si>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</si>
  <si>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</si>
  <si>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</si>
  <si>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</si>
  <si>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</si>
  <si>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</si>
  <si>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</si>
  <si>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</si>
  <si>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</si>
  <si>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</si>
  <si>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</si>
  <si>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</si>
  <si>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</si>
  <si>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</si>
  <si>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</si>
  <si>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</si>
  <si>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</si>
  <si>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</si>
  <si>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</si>
  <si>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</si>
  <si>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</si>
  <si>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</si>
  <si>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</si>
  <si>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</si>
  <si>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</si>
  <si>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</si>
  <si>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</si>
  <si>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</si>
  <si>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</si>
  <si>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</si>
  <si>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</si>
  <si>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</si>
  <si>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</si>
  <si>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</si>
  <si>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</si>
  <si>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</si>
  <si>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</si>
  <si>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</si>
  <si>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</si>
  <si>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</si>
  <si>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</si>
  <si>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</si>
  <si>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</si>
  <si>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</si>
  <si>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</si>
  <si>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</si>
  <si>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</si>
  <si>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</si>
  <si>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</si>
  <si>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</si>
  <si>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</si>
  <si>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</si>
  <si>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</si>
  <si>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</si>
  <si>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</si>
  <si>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</si>
  <si>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</si>
  <si>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</si>
  <si>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</si>
  <si>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</si>
  <si>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</si>
  <si>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</si>
  <si>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</si>
  <si>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</si>
  <si>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</si>
  <si>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</si>
  <si>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</si>
  <si>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</si>
  <si>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</si>
  <si>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</si>
  <si>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</si>
  <si>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</si>
  <si>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</si>
  <si>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</si>
  <si>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</si>
  <si>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</si>
  <si>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</si>
  <si>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</si>
  <si>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</si>
  <si>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</si>
  <si>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</si>
  <si>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</si>
  <si>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</si>
  <si>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</si>
  <si>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</si>
  <si>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</si>
  <si>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</si>
  <si>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</si>
  <si>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</si>
  <si>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</si>
  <si>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</si>
  <si>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</si>
  <si>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</si>
  <si>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</si>
  <si>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</si>
  <si>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</si>
  <si>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</si>
  <si>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</si>
  <si>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</si>
  <si>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</si>
  <si>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</si>
  <si>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</si>
  <si>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</si>
  <si>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</si>
  <si>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</si>
  <si>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</si>
  <si>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</si>
  <si>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</si>
  <si>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</si>
  <si>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</si>
  <si>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</si>
  <si>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</si>
  <si>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</si>
  <si>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</si>
  <si>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</si>
  <si>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</si>
  <si>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</si>
  <si>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</si>
  <si>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</si>
  <si>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</si>
  <si>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</si>
  <si>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</si>
  <si>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</si>
  <si>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</si>
  <si>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</si>
  <si>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</si>
  <si>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</si>
  <si>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</si>
  <si>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</si>
  <si>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</si>
  <si>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</si>
  <si>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</si>
  <si>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</si>
  <si>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</si>
  <si>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</si>
  <si>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</si>
  <si>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</si>
  <si>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</si>
  <si>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</si>
  <si>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</si>
  <si>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</si>
  <si>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</si>
  <si>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</si>
  <si>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</si>
  <si>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</si>
  <si>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</si>
  <si>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</si>
  <si>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</si>
  <si>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</si>
  <si>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</si>
  <si>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</si>
  <si>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</si>
  <si>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</si>
  <si>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</si>
  <si>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</si>
  <si>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</si>
  <si>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</si>
  <si>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</si>
  <si>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</si>
  <si>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</si>
  <si>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</si>
  <si>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</si>
  <si>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</si>
  <si>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</si>
  <si>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</si>
  <si>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</si>
  <si>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</si>
  <si>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</si>
  <si>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</si>
  <si>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</si>
  <si>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</si>
  <si>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</si>
  <si>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</si>
  <si>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</si>
  <si>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</si>
  <si>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</si>
  <si>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</si>
  <si>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</si>
  <si>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</si>
  <si>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</si>
  <si>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</si>
  <si>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</si>
  <si>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</si>
  <si>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</si>
  <si>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</si>
  <si>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</si>
  <si>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</si>
  <si>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</si>
  <si>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</si>
  <si>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</si>
  <si>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</si>
  <si>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</si>
  <si>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</si>
  <si>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</si>
  <si>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</si>
  <si>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</si>
  <si>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</si>
  <si>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</si>
  <si>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</si>
  <si>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</si>
  <si>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</si>
  <si>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</si>
  <si>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</si>
  <si>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</si>
  <si>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</si>
  <si>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</si>
  <si>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</si>
  <si>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</si>
  <si>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</si>
  <si>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</si>
  <si>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</si>
  <si>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</si>
  <si>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</si>
  <si>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</si>
  <si>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</si>
  <si>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</si>
  <si>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</si>
  <si>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</si>
  <si>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</si>
  <si>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</si>
  <si>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</si>
  <si>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</si>
  <si>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</si>
  <si>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</si>
  <si>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</si>
  <si>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</si>
  <si>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</si>
  <si>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</si>
  <si>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</si>
  <si>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</si>
  <si>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</si>
  <si>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</si>
  <si>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</si>
  <si>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</si>
  <si>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</si>
  <si>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</si>
  <si>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</si>
  <si>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</si>
  <si>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</si>
  <si>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</si>
  <si>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</si>
  <si>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</si>
  <si>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</si>
  <si>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</si>
  <si>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</si>
  <si>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</si>
  <si>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</si>
  <si>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</si>
  <si>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</si>
  <si>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</si>
  <si>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</si>
  <si>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</si>
  <si>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</si>
  <si>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</si>
  <si>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</si>
  <si>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</si>
  <si>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</si>
  <si>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</si>
  <si>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</si>
  <si>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</si>
  <si>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</si>
  <si>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</si>
  <si>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</si>
  <si>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</si>
  <si>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</si>
  <si>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</si>
  <si>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</si>
  <si>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</si>
  <si>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</si>
  <si>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</si>
  <si>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</si>
  <si>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</si>
  <si>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</si>
  <si>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</si>
  <si>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</si>
  <si>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</si>
  <si>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</si>
  <si>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</si>
  <si>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</si>
  <si>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</si>
  <si>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</si>
  <si>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</si>
  <si>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</si>
  <si>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</si>
  <si>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</si>
  <si>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</si>
  <si>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</si>
  <si>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</si>
  <si>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</si>
  <si>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</si>
  <si>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</si>
  <si>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</si>
  <si>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</si>
  <si>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</si>
  <si>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</si>
  <si>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</si>
  <si>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</si>
  <si>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</si>
  <si>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</si>
  <si>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</si>
  <si>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</si>
  <si>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</si>
  <si>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</si>
  <si>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</si>
  <si>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</si>
  <si>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</si>
  <si>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</si>
  <si>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</si>
  <si>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</si>
  <si>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</si>
  <si>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</si>
  <si>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</si>
  <si>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</si>
  <si>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</si>
  <si>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</si>
  <si>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</si>
  <si>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</si>
  <si>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</si>
  <si>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</si>
  <si>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</si>
  <si>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</si>
  <si>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</si>
  <si>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</si>
  <si>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</si>
  <si>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</si>
  <si>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</si>
  <si>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</si>
  <si>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</si>
  <si>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</si>
  <si>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</si>
  <si>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</si>
  <si>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</si>
  <si>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</si>
  <si>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</si>
  <si>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</si>
  <si>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</si>
  <si>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</si>
  <si>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</si>
  <si>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</si>
  <si>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</si>
  <si>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</si>
  <si>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</si>
  <si>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</si>
  <si>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</si>
  <si>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</si>
  <si>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</si>
  <si>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</si>
  <si>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</si>
  <si>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</si>
  <si>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</si>
  <si>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</si>
  <si>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</si>
  <si>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</si>
  <si>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</si>
  <si>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</si>
  <si>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</si>
  <si>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</si>
  <si>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</si>
  <si>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</si>
  <si>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</si>
  <si>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</si>
  <si>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</si>
  <si>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</si>
  <si>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</si>
  <si>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</si>
  <si>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</si>
  <si>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</si>
  <si>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</si>
  <si>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</si>
  <si>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</si>
  <si>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</si>
  <si>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</si>
  <si>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</si>
  <si>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</si>
  <si>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</si>
  <si>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</si>
  <si>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</si>
  <si>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</si>
  <si>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</si>
  <si>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</si>
  <si>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</si>
  <si>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</si>
  <si>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</si>
  <si>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</si>
  <si>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</si>
  <si>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</si>
  <si>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</si>
  <si>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</si>
  <si>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</si>
  <si>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</si>
  <si>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</si>
  <si>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</si>
  <si>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</si>
  <si>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</si>
  <si>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</si>
  <si>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</si>
  <si>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</si>
  <si>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</si>
  <si>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</si>
  <si>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</si>
  <si>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</si>
  <si>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</si>
  <si>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</si>
  <si>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</si>
  <si>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</si>
  <si>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</si>
  <si>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</si>
  <si>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</si>
  <si>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</si>
  <si>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</si>
  <si>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</si>
  <si>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</si>
  <si>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</si>
  <si>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</si>
  <si>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</si>
  <si>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</si>
  <si>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</si>
  <si>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</si>
  <si>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</si>
  <si>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</si>
  <si>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</si>
  <si>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</si>
  <si>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</si>
  <si>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</si>
  <si>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</si>
  <si>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</si>
  <si>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</si>
  <si>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</si>
  <si>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</si>
  <si>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</si>
  <si>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</si>
  <si>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</si>
  <si>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</si>
  <si>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</si>
  <si>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</si>
  <si>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</si>
  <si>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</si>
  <si>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</si>
  <si>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</si>
  <si>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</si>
  <si>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</si>
  <si>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</si>
  <si>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</si>
  <si>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</si>
  <si>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</si>
  <si>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</si>
  <si>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</si>
  <si>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</si>
  <si>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</si>
  <si>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</si>
  <si>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</si>
  <si>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</si>
  <si>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</si>
  <si>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</si>
  <si>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</si>
  <si>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</si>
  <si>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</si>
  <si>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</si>
  <si>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</si>
  <si>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</si>
  <si>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</si>
  <si>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</si>
  <si>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</si>
  <si>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</si>
  <si>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</si>
  <si>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</si>
  <si>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</si>
  <si>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</si>
  <si>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</si>
  <si>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</si>
  <si>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</si>
  <si>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</si>
  <si>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</si>
  <si>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</si>
  <si>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</si>
  <si>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</si>
  <si>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</si>
  <si>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</si>
  <si>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</si>
  <si>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SA1201</t>
  </si>
  <si>
    <t>SA1201         S1</t>
  </si>
  <si>
    <t xml:space="preserve">CHANGED SCRAP .005 ON 8/11/14 PER KEN MCGUIRE </t>
  </si>
  <si>
    <t>CHG'D FACING TO .020 AND SCRAP TO 0 PER KEN 2/25/15</t>
  </si>
  <si>
    <t>CHG'D FACING TO .030 &amp; ACTUAL PCS/BAR TO NO (-1) 5/29/15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</si>
</sst>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176" fontId="0" fillId="25" borderId="15" xfId="0" applyNumberFormat="1" applyFill="1" applyBorder="1"/>
    <xf numFmtId="1" fontId="0" fillId="25" borderId="39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2" fillId="24" borderId="0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25" borderId="0" xfId="0" applyFont="1" applyFill="1" applyAlignment="1">
      <alignment horizontal="center"/>
    </xf>
    <xf numFmtId="0" fontId="0" fillId="25" borderId="0" xfId="0" applyFill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00FF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709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SA1201         S1</v>
      </c>
      <c r="Q5" s="348"/>
      <c r="R5" s="226"/>
      <c r="S5" s="226"/>
      <c r="T5" s="226"/>
      <c r="U5" s="349" t="s">
        <v>16</v>
      </c>
      <c r="V5" s="919">
        <f ca="1" xml:space="preserve"> TODAY()</f>
        <v>42184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01" t="s">
        <v>710</v>
      </c>
      <c r="P8" s="1001"/>
      <c r="Q8" s="1001"/>
      <c r="R8" s="1001"/>
      <c r="S8" s="1001"/>
      <c r="T8" s="1001"/>
      <c r="U8" s="1001"/>
      <c r="V8" s="198"/>
      <c r="W8" s="158"/>
      <c r="X8" s="158"/>
      <c r="Y8" s="158"/>
    </row>
    <row r="9" spans="1:29" ht="13.5" thickBot="1">
      <c r="A9" s="1022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999" t="s">
        <v>711</v>
      </c>
      <c r="P9" s="1000"/>
      <c r="Q9" s="1000"/>
      <c r="R9" s="1000"/>
      <c r="S9" s="1000"/>
      <c r="T9" s="1000"/>
      <c r="U9" s="1000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43" t="s">
        <v>712</v>
      </c>
      <c r="P10" s="1044"/>
      <c r="Q10" s="1044"/>
      <c r="R10" s="1044"/>
      <c r="S10" s="1044"/>
      <c r="T10" s="1044"/>
      <c r="U10" s="1044"/>
      <c r="V10" s="198"/>
      <c r="W10" s="158"/>
      <c r="X10" s="158"/>
      <c r="Y10" s="158"/>
    </row>
    <row r="11" spans="1:29" s="237" customFormat="1" ht="13.5" thickTop="1">
      <c r="A11" s="1022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8">
        <v>1.75</v>
      </c>
      <c r="P13" s="158"/>
      <c r="Q13" s="976" t="s">
        <v>312</v>
      </c>
      <c r="R13" s="986"/>
      <c r="S13" s="1057">
        <f>+C20</f>
        <v>0.6875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5" t="s">
        <v>309</v>
      </c>
      <c r="M15" s="977"/>
      <c r="N15" s="252"/>
      <c r="O15" s="789">
        <v>6.5000000000000002E-2</v>
      </c>
      <c r="P15" s="158"/>
      <c r="Q15" s="976" t="s">
        <v>308</v>
      </c>
      <c r="R15" s="986"/>
      <c r="S15" s="788">
        <v>1.925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8">
        <f>SUM(O13:O16)</f>
        <v>1.845</v>
      </c>
      <c r="P18" s="158"/>
      <c r="Q18" s="976" t="s">
        <v>302</v>
      </c>
      <c r="R18" s="977"/>
      <c r="S18" s="986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976" t="s">
        <v>299</v>
      </c>
      <c r="R20" s="986"/>
      <c r="S20" s="252">
        <f>IF(ISERROR(T18/O22),"",T18/O22)</f>
        <v>77.005420054200542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97" t="s">
        <v>691</v>
      </c>
      <c r="M21" s="998"/>
      <c r="N21" s="99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1.845</v>
      </c>
      <c r="P22" s="158"/>
      <c r="Q22" s="976" t="s">
        <v>296</v>
      </c>
      <c r="R22" s="977"/>
      <c r="S22" s="977"/>
      <c r="T22" s="937">
        <f>IF(S20="",,S20)</f>
        <v>77.005420054200542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8">
        <f>IF(ISERROR(S17/T22),,S17/T22)</f>
        <v>0.23499337032513148</v>
      </c>
      <c r="P24" s="243" t="s">
        <v>22</v>
      </c>
      <c r="Q24" s="1002" t="s">
        <v>692</v>
      </c>
      <c r="R24" s="1002"/>
      <c r="S24" s="1002"/>
      <c r="T24" s="1002"/>
      <c r="U24" s="1002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5" t="s">
        <v>324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934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6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6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4" t="s">
        <v>708</v>
      </c>
      <c r="N30" s="984"/>
      <c r="O30" s="920">
        <v>5.5599999999999997E-2</v>
      </c>
      <c r="P30" s="158"/>
      <c r="Q30" s="931" t="s">
        <v>287</v>
      </c>
      <c r="R30" s="932"/>
      <c r="S30" s="933"/>
      <c r="T30" s="929">
        <f>IF(ISERROR(T29*0.9),"",T29*0.9)</f>
        <v>498.46153846153845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6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6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v>0.1837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6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6"/>
      <c r="D34" s="1036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6"/>
      <c r="D35" s="1036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2" t="s">
        <v>706</v>
      </c>
      <c r="M37" s="1058" t="s">
        <v>704</v>
      </c>
      <c r="N37" s="105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3"/>
      <c r="M38" s="1058" t="s">
        <v>705</v>
      </c>
      <c r="N38" s="105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4" t="s">
        <v>274</v>
      </c>
      <c r="M42" s="1055"/>
      <c r="N42" s="1055"/>
      <c r="O42" s="1055"/>
      <c r="P42" s="105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462.03252032520322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77.005420054200542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77.005420054200542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11.466654935773359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157.39151856413869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171.99982403660039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0.23499337032513148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0.49348607768277614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308.00017596339961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3696.0021115607951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462.00026394509939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0.4030136301076005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5" t="s">
        <v>248</v>
      </c>
      <c r="M54" s="1046"/>
      <c r="N54" s="1046"/>
      <c r="O54" s="1047"/>
      <c r="P54" s="1050">
        <f>U52</f>
        <v>462.00026394509939</v>
      </c>
      <c r="Q54" s="1051"/>
      <c r="R54" s="1049" t="s">
        <v>702</v>
      </c>
      <c r="S54" s="323" t="s">
        <v>247</v>
      </c>
      <c r="T54" s="324"/>
      <c r="U54" s="324"/>
      <c r="V54" s="347">
        <f>O24</f>
        <v>0.23499337032513148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1045" t="s">
        <v>244</v>
      </c>
      <c r="M56" s="1046"/>
      <c r="N56" s="1046"/>
      <c r="O56" s="1047"/>
      <c r="P56" s="1048">
        <f>T30</f>
        <v>498.46153846153845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0.16449535922759204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9.0472447575175627E-2</v>
      </c>
      <c r="E62" s="146"/>
      <c r="F62" s="304">
        <v>68</v>
      </c>
      <c r="G62" s="180" t="s">
        <v>231</v>
      </c>
      <c r="H62" s="182"/>
      <c r="I62" s="181">
        <f>SUM(I53:I61)</f>
        <v>0.44594007595496898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0.4030136301076005</v>
      </c>
      <c r="E64" s="146"/>
      <c r="F64" s="165">
        <v>70</v>
      </c>
      <c r="G64" s="167" t="s">
        <v>352</v>
      </c>
      <c r="H64" s="166"/>
      <c r="I64" s="162">
        <f>+I63+I62</f>
        <v>0.45772683189772162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1">
    <mergeCell ref="L46:R46"/>
    <mergeCell ref="L42:P42"/>
    <mergeCell ref="L44:N44"/>
    <mergeCell ref="S13:T13"/>
    <mergeCell ref="M38:N38"/>
    <mergeCell ref="M37:N37"/>
    <mergeCell ref="Q35:R35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21:N21"/>
    <mergeCell ref="O9:U9"/>
    <mergeCell ref="O8:U8"/>
    <mergeCell ref="Q24:U24"/>
    <mergeCell ref="B8:B14"/>
    <mergeCell ref="C8:C14"/>
    <mergeCell ref="D8:D14"/>
    <mergeCell ref="B15:B19"/>
    <mergeCell ref="C15:C19"/>
    <mergeCell ref="D15:D19"/>
    <mergeCell ref="O10:U10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Q36:S36"/>
    <mergeCell ref="Q44:R44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6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6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66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6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57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6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67" t="s">
        <v>22</v>
      </c>
      <c r="C22" s="1067"/>
      <c r="D22" s="106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67"/>
      <c r="C23" s="1067"/>
      <c r="D23" s="106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9"/>
      <c r="C24" s="1069"/>
      <c r="D24" s="1070"/>
      <c r="E24" s="157"/>
      <c r="F24" s="307">
        <v>43</v>
      </c>
      <c r="G24" s="1071" t="s">
        <v>507</v>
      </c>
      <c r="H24" s="1072"/>
      <c r="I24" s="1073"/>
      <c r="J24" s="158"/>
      <c r="K24" s="158"/>
      <c r="L24" s="1059" t="s">
        <v>289</v>
      </c>
      <c r="M24" s="1060"/>
      <c r="N24" s="1060"/>
      <c r="O24" s="1060"/>
      <c r="P24" s="1061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4"/>
      <c r="H25" s="1075"/>
      <c r="I25" s="1076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9" t="s">
        <v>508</v>
      </c>
      <c r="H30" s="1080"/>
      <c r="I30" s="108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77"/>
      <c r="C31" s="1035"/>
      <c r="D31" s="1078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4" t="s">
        <v>274</v>
      </c>
      <c r="M38" s="1055"/>
      <c r="N38" s="1055"/>
      <c r="O38" s="1055"/>
      <c r="P38" s="105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82" t="s">
        <v>334</v>
      </c>
      <c r="P66" s="1083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6">
        <f>Assembly!C2</f>
        <v>0</v>
      </c>
      <c r="D4" s="947"/>
      <c r="E4" s="947"/>
      <c r="F4" s="947"/>
      <c r="G4" s="947"/>
      <c r="H4" s="947"/>
      <c r="I4" s="947"/>
      <c r="J4" s="947"/>
      <c r="K4" s="948"/>
    </row>
    <row r="5" spans="1:14">
      <c r="A5" s="733" t="s">
        <v>595</v>
      </c>
      <c r="B5" s="734"/>
      <c r="C5" s="949">
        <f>Assembly!R2</f>
        <v>3334</v>
      </c>
      <c r="D5" s="947"/>
      <c r="E5" s="947"/>
      <c r="F5" s="947"/>
      <c r="G5" s="947"/>
      <c r="H5" s="947"/>
      <c r="I5" s="947"/>
      <c r="J5" s="947"/>
      <c r="K5" s="948"/>
      <c r="N5" s="731" t="s">
        <v>596</v>
      </c>
    </row>
    <row r="6" spans="1:14">
      <c r="A6" s="735" t="s">
        <v>597</v>
      </c>
      <c r="B6" s="736"/>
      <c r="C6" s="949"/>
      <c r="D6" s="947"/>
      <c r="E6" s="947"/>
      <c r="F6" s="947"/>
      <c r="G6" s="947"/>
      <c r="H6" s="947"/>
      <c r="I6" s="947"/>
      <c r="J6" s="947"/>
      <c r="K6" s="94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9"/>
      <c r="D8" s="947"/>
      <c r="E8" s="947"/>
      <c r="F8" s="947"/>
      <c r="G8" s="947"/>
      <c r="H8" s="947"/>
      <c r="I8" s="947"/>
      <c r="J8" s="947"/>
      <c r="K8" s="948"/>
      <c r="N8" s="731" t="s">
        <v>600</v>
      </c>
    </row>
    <row r="9" spans="1:14">
      <c r="A9" s="733" t="s">
        <v>601</v>
      </c>
      <c r="B9" s="740"/>
      <c r="C9" s="949" t="s">
        <v>598</v>
      </c>
      <c r="D9" s="947"/>
      <c r="E9" s="947"/>
      <c r="F9" s="947"/>
      <c r="G9" s="947"/>
      <c r="H9" s="947"/>
      <c r="I9" s="947"/>
      <c r="J9" s="947"/>
      <c r="K9" s="94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3" t="s">
        <v>604</v>
      </c>
      <c r="J11" s="943" t="s">
        <v>605</v>
      </c>
      <c r="K11" s="94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4"/>
      <c r="J12" s="944"/>
      <c r="K12" s="94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5"/>
      <c r="J13" s="945"/>
      <c r="K13" s="94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0.41762901472298514</v>
      </c>
      <c r="F23" s="120">
        <f>E23</f>
        <v>0.41762901472298514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-0.45772683189772156</v>
      </c>
      <c r="F26" s="120">
        <f>F22-F23-F24-F25</f>
        <v>-0.45682683099772065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-0.45772683189772156</v>
      </c>
      <c r="F28" s="120">
        <f>F26-F27</f>
        <v>-0.45682683099772065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0.41762901472298514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0.45772683189772162</v>
      </c>
      <c r="I34" s="327"/>
      <c r="J34" s="843">
        <f t="shared" ref="J34:J43" si="1">$H34</f>
        <v>0.45772683189772162</v>
      </c>
      <c r="K34" s="811"/>
      <c r="L34" s="327"/>
      <c r="M34" s="327">
        <f t="shared" ref="M34:M43" si="2">$H34</f>
        <v>0.45772683189772162</v>
      </c>
      <c r="N34" s="811"/>
      <c r="O34" s="327"/>
      <c r="P34" s="327">
        <f t="shared" ref="P34:P43" si="3">$H34</f>
        <v>0.45772683189772162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0.45772683189772162</v>
      </c>
      <c r="I44" s="467"/>
      <c r="J44" s="846">
        <f>SUM(J34:J43)</f>
        <v>0.45772683189772162</v>
      </c>
      <c r="K44" s="813"/>
      <c r="L44" s="467"/>
      <c r="M44" s="467">
        <f>SUM(M34:M43)</f>
        <v>0.45772683189772162</v>
      </c>
      <c r="N44" s="813"/>
      <c r="O44" s="467"/>
      <c r="P44" s="467">
        <f>SUM(P34:P43)</f>
        <v>0.45772683189772162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0.41762901472298514</v>
      </c>
      <c r="I95" s="478"/>
      <c r="J95" s="861">
        <f>J65+SUM(F46:F55)+SUM(F34:F43)+J32</f>
        <v>2.741106033198289E-2</v>
      </c>
      <c r="K95" s="816"/>
      <c r="L95" s="478"/>
      <c r="M95" s="478">
        <f>M65+SUM(G46:G55)+SUM(G34:G43)+M32</f>
        <v>1.2686756842753543E-2</v>
      </c>
      <c r="N95" s="816"/>
      <c r="O95" s="478"/>
      <c r="P95" s="478">
        <f>P65+SUM(H46:H55)+SUM(H34:H43)+P32</f>
        <v>0.45772683189772162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2">
        <f>J80+SUM(G46:G55)+SUM(G34:G43)</f>
        <v>1.2686756842753543E-2</v>
      </c>
      <c r="K96" s="822"/>
      <c r="L96" s="397"/>
      <c r="M96" s="397">
        <f>M80+SUM(H46:H55)+SUM(H34:H43)</f>
        <v>0.45772683189772162</v>
      </c>
      <c r="N96" s="822"/>
      <c r="O96" s="397"/>
      <c r="P96" s="397">
        <f>P80+SUM(J46:J55)+SUM(J34:J43)</f>
        <v>0.45772683189772162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3">
        <f>J81+SUM(H46:H55)+SUM(H34:H43)+J91</f>
        <v>0.45772683189772162</v>
      </c>
      <c r="K97" s="815"/>
      <c r="L97" s="326"/>
      <c r="M97" s="326">
        <f>M81+SUM(J46:J55)+SUM(J34:J43)+M91</f>
        <v>0.45772683189772162</v>
      </c>
      <c r="N97" s="815"/>
      <c r="O97" s="326"/>
      <c r="P97" s="326">
        <f>P81+SUM(M46:M55)+SUM(M34:M43)+P91</f>
        <v>0.45772683189772162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0.45772683189772156</v>
      </c>
      <c r="I99" s="360"/>
      <c r="J99" s="865">
        <f>SUM(J95:J98)</f>
        <v>0.49782464907245805</v>
      </c>
      <c r="K99" s="817"/>
      <c r="L99" s="360"/>
      <c r="M99" s="360">
        <f>SUM(M95:M98)</f>
        <v>0.92814042063819679</v>
      </c>
      <c r="N99" s="817"/>
      <c r="O99" s="360"/>
      <c r="P99" s="360">
        <f>SUM(P95:P98)</f>
        <v>1.3731804956931648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2015-06-29T15:12:18Z</dcterms:modified>
</cp:coreProperties>
</file>