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S13" i="10" l="1"/>
  <c r="O38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H89" i="1" s="1"/>
  <c r="G88" i="1"/>
  <c r="G86" i="1"/>
  <c r="G85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S17" i="27"/>
  <c r="D41" i="27" s="1"/>
  <c r="D43" i="27" s="1"/>
  <c r="K45" i="6"/>
  <c r="K76" i="6"/>
  <c r="K51" i="6"/>
  <c r="K77" i="6"/>
  <c r="S17" i="25"/>
  <c r="D41" i="25" s="1"/>
  <c r="D43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5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H47" i="6" l="1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O87" i="6" l="1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G152" i="6" l="1"/>
  <c r="H77" i="6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<sst xmlns="http://schemas.openxmlformats.org/spreadsheetml/2006/main" count="3072" uniqueCount="710">
  <si>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</si>
  <si>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</si>
  <si>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</si>
  <si>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</si>
  <si>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</si>
  <si>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</si>
  <si>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</si>
  <si>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</si>
  <si>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</si>
  <si>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</si>
  <si>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</si>
  <si>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</si>
  <si>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</si>
  <si>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</si>
  <si>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</si>
  <si>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</si>
  <si>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</si>
  <si>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</si>
  <si>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</si>
  <si>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</si>
  <si>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</si>
  <si>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</si>
  <si>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</si>
  <si>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</si>
  <si>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</si>
  <si>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</si>
  <si>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</si>
  <si>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</si>
  <si>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</si>
  <si>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</si>
  <si>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</si>
  <si>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</si>
  <si>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</si>
  <si>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</si>
  <si>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</si>
  <si>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</si>
  <si>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</si>
  <si>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</si>
  <si>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</si>
  <si>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</si>
  <si>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</si>
  <si>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</si>
  <si>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</si>
  <si>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</si>
  <si>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</si>
  <si>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</si>
  <si>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</si>
  <si>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</si>
  <si>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</si>
  <si>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</si>
  <si>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</si>
  <si>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</si>
  <si>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</si>
  <si>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</si>
  <si>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</si>
  <si>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</si>
  <si>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</si>
  <si>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</si>
  <si>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</si>
  <si>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</si>
  <si>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</si>
  <si>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</si>
  <si>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</si>
  <si>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</si>
  <si>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</si>
  <si>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</si>
  <si>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</si>
  <si>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</si>
  <si>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</si>
  <si>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</si>
  <si>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</si>
  <si>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</si>
  <si>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</si>
  <si>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</si>
  <si>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</si>
  <si>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</si>
  <si>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</si>
  <si>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</si>
  <si>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</si>
  <si>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</si>
  <si>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</si>
  <si>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</si>
  <si>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</si>
  <si>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</si>
  <si>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</si>
  <si>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</si>
  <si>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</si>
  <si>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</si>
  <si>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</si>
  <si>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</si>
  <si>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</si>
  <si>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</si>
  <si>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</si>
  <si>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</si>
  <si>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</si>
  <si>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</si>
  <si>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</si>
  <si>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</si>
  <si>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</si>
  <si>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</si>
  <si>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</si>
  <si>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</si>
  <si>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</si>
  <si>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</si>
  <si>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</si>
  <si>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</si>
  <si>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</si>
  <si>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</si>
  <si>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</si>
  <si>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</si>
  <si>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</si>
  <si>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</si>
  <si>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</si>
  <si>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</si>
  <si>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</si>
  <si>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</si>
  <si>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</si>
  <si>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</si>
  <si>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</si>
  <si>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</si>
  <si>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</si>
  <si>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</si>
  <si>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</si>
  <si>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</si>
  <si>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</si>
  <si>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</si>
  <si>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</si>
  <si>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</si>
  <si>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</si>
  <si>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</si>
  <si>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</si>
  <si>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</si>
  <si>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</si>
  <si>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</si>
  <si>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</si>
  <si>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</si>
  <si>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</si>
  <si>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</si>
  <si>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</si>
  <si>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</si>
  <si>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</si>
  <si>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</si>
  <si>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</si>
  <si>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</si>
  <si>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</si>
  <si>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</si>
  <si>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</si>
  <si>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</si>
  <si>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</si>
  <si>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</si>
  <si>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</si>
  <si>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</si>
  <si>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</si>
  <si>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</si>
  <si>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</si>
  <si>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</si>
  <si>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</si>
  <si>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</si>
  <si>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</si>
  <si>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</si>
  <si>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</si>
  <si>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</si>
  <si>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</si>
  <si>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</si>
  <si>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</si>
  <si>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</si>
  <si>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</si>
  <si>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</si>
  <si>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</si>
  <si>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</si>
  <si>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</si>
  <si>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</si>
  <si>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</si>
  <si>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</si>
  <si>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</si>
  <si>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</si>
  <si>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</si>
  <si>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</si>
  <si>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</si>
  <si>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</si>
  <si>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</si>
  <si>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</si>
  <si>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</si>
  <si>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</si>
  <si>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</si>
  <si>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</si>
  <si>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</si>
  <si>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</si>
  <si>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</si>
  <si>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</si>
  <si>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</si>
  <si>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</si>
  <si>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</si>
  <si>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</si>
  <si>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</si>
  <si>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</si>
  <si>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</si>
  <si>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</si>
  <si>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</si>
  <si>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</si>
  <si>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</si>
  <si>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</si>
  <si>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</si>
  <si>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</si>
  <si>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</si>
  <si>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</si>
  <si>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</si>
  <si>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</si>
  <si>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</si>
  <si>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</si>
  <si>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</si>
  <si>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</si>
  <si>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</si>
  <si>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</si>
  <si>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</si>
  <si>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</si>
  <si>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</si>
  <si>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</si>
  <si>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</si>
  <si>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</si>
  <si>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</si>
  <si>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</si>
  <si>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</si>
  <si>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</si>
  <si>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</si>
  <si>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</si>
  <si>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</si>
  <si>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</si>
  <si>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</si>
  <si>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</si>
  <si>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</si>
  <si>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</si>
  <si>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</si>
  <si>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</si>
  <si>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</si>
  <si>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</si>
  <si>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</si>
  <si>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</si>
  <si>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</si>
  <si>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</si>
  <si>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</si>
  <si>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</si>
  <si>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</si>
  <si>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</si>
  <si>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</si>
  <si>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</si>
  <si>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</si>
  <si>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</si>
  <si>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</si>
  <si>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</si>
  <si>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</si>
  <si>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</si>
  <si>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</si>
  <si>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</si>
  <si>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</si>
  <si>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</si>
  <si>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</si>
  <si>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</si>
  <si>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</si>
  <si>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</si>
  <si>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</si>
  <si>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</si>
  <si>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</si>
  <si>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</si>
  <si>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</si>
  <si>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</si>
  <si>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</si>
  <si>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</si>
  <si>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</si>
  <si>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</si>
  <si>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</si>
  <si>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</si>
  <si>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</si>
  <si>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</si>
  <si>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</si>
  <si>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</si>
  <si>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</si>
  <si>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</si>
  <si>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</si>
  <si>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</si>
  <si>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</si>
  <si>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</si>
  <si>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</si>
  <si>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</si>
  <si>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</si>
  <si>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</si>
  <si>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</si>
  <si>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</si>
  <si>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</si>
  <si>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</si>
  <si>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</si>
  <si>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</si>
  <si>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</si>
  <si>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</si>
  <si>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</si>
  <si>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</si>
  <si>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</si>
  <si>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</si>
  <si>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</si>
  <si>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</si>
  <si>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</si>
  <si>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</si>
  <si>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</si>
  <si>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</si>
  <si>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</si>
  <si>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</si>
  <si>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</si>
  <si>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</si>
  <si>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</si>
  <si>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</si>
  <si>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</si>
  <si>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</si>
  <si>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</si>
  <si>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</si>
  <si>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</si>
  <si>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</si>
  <si>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</si>
  <si>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</si>
  <si>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</si>
  <si>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</si>
  <si>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</si>
  <si>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</si>
  <si>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</si>
  <si>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</si>
  <si>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</si>
  <si>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</si>
  <si>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</si>
  <si>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</si>
  <si>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</si>
  <si>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</si>
  <si>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</si>
  <si>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</si>
  <si>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</si>
  <si>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</si>
  <si>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</si>
  <si>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</si>
  <si>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</si>
  <si>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</si>
  <si>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</si>
  <si>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</si>
  <si>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</si>
  <si>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</si>
  <si>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</si>
  <si>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</si>
  <si>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</si>
  <si>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</si>
  <si>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</si>
  <si>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</si>
  <si>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</si>
  <si>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</si>
  <si>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</si>
  <si>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</si>
  <si>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</si>
  <si>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</si>
  <si>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</si>
  <si>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</si>
  <si>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</si>
  <si>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</si>
  <si>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</si>
  <si>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</si>
  <si>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</si>
  <si>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</si>
  <si>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</si>
  <si>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</si>
  <si>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</si>
  <si>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</si>
  <si>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</si>
  <si>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</si>
  <si>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</si>
  <si>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</si>
  <si>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</si>
  <si>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</si>
  <si>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</si>
  <si>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</si>
  <si>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</si>
  <si>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</si>
  <si>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</si>
  <si>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</si>
  <si>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</si>
  <si>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</si>
  <si>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</si>
  <si>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</si>
  <si>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</si>
  <si>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</si>
  <si>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</si>
  <si>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</si>
  <si>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</si>
  <si>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</si>
  <si>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</si>
  <si>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</si>
  <si>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</si>
  <si>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</si>
  <si>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</si>
  <si>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</si>
  <si>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</si>
  <si>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</si>
  <si>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</si>
  <si>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</si>
  <si>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</si>
  <si>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</si>
  <si>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</si>
  <si>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</si>
  <si>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</si>
  <si>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</si>
  <si>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</si>
  <si>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</si>
  <si>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</si>
  <si>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</si>
  <si>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</si>
  <si>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</si>
  <si>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</si>
  <si>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</si>
  <si>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</si>
  <si>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</si>
  <si>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</si>
  <si>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</si>
  <si>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</si>
  <si>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</si>
  <si>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</si>
  <si>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</si>
  <si>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</si>
  <si>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</si>
  <si>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</si>
  <si>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</si>
  <si>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</si>
  <si>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</si>
  <si>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</si>
  <si>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</si>
  <si>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</si>
  <si>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</si>
  <si>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</si>
  <si>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</si>
  <si>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</si>
  <si>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</si>
  <si>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</si>
  <si>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</si>
  <si>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</si>
  <si>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</si>
  <si>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</si>
  <si>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</si>
  <si>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</si>
  <si>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</si>
  <si>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</si>
  <si>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</si>
  <si>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</si>
  <si>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</si>
  <si>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</si>
  <si>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</si>
  <si>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</si>
  <si>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</si>
  <si>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</si>
  <si>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</si>
  <si>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</si>
  <si>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</si>
  <si>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</si>
  <si>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</si>
  <si>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</si>
  <si>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</si>
  <si>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</si>
  <si>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</si>
  <si>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</si>
  <si>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</si>
  <si>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</si>
  <si>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</si>
  <si>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</si>
  <si>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</si>
  <si>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</si>
  <si>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</si>
  <si>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</si>
  <si>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</si>
  <si>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</si>
  <si>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</si>
  <si>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</si>
  <si>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</si>
  <si>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</si>
  <si>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</si>
  <si>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</si>
  <si>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</si>
  <si>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</si>
  <si>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</si>
  <si>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</si>
  <si>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</si>
  <si>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</si>
  <si>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</si>
  <si>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</si>
  <si>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</si>
  <si>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</si>
  <si>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</si>
  <si>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</si>
  <si>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</si>
  <si>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</si>
  <si>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</si>
  <si>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</si>
  <si>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</si>
  <si>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</si>
  <si>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</si>
  <si>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</si>
  <si>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</si>
  <si>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</si>
  <si>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</si>
  <si>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</si>
  <si>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</si>
  <si>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</si>
  <si>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</si>
  <si>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</si>
  <si>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</si>
  <si>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</si>
  <si>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</si>
  <si>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</si>
  <si>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</si>
  <si>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</si>
  <si>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</si>
  <si>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</si>
  <si>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</si>
  <si>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</si>
  <si>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</si>
  <si>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</si>
  <si>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</si>
  <si>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</si>
  <si>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</si>
  <si>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</si>
  <si>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</si>
  <si>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</si>
  <si>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</si>
  <si>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</si>
  <si>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</si>
  <si>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</si>
  <si>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</si>
  <si>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</si>
  <si>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</si>
  <si>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</si>
  <si>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</si>
  <si>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</si>
  <si>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</si>
  <si>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</si>
  <si>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</si>
  <si>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</si>
  <si>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</si>
  <si>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</si>
  <si>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</si>
  <si>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</si>
  <si>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</si>
  <si>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</si>
  <si>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</si>
  <si>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</si>
  <si>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</si>
  <si>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</si>
  <si>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</si>
  <si>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</si>
  <si>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</si>
  <si>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</si>
  <si>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</si>
  <si>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</si>
  <si>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</si>
  <si>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</si>
  <si>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</si>
  <si>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</si>
  <si>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</si>
  <si>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</si>
  <si>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</si>
  <si>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</si>
  <si>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</si>
  <si>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</si>
  <si>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</si>
  <si>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</si>
  <si>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</si>
  <si>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</si>
  <si>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</si>
  <si>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</si>
  <si>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</si>
  <si>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</si>
  <si>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</si>
  <si>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</si>
  <si>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</si>
  <si>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</si>
  <si>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</si>
  <si>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</si>
  <si>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</si>
  <si>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</si>
  <si>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</si>
  <si>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</si>
  <si>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</si>
  <si>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</si>
  <si>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</si>
  <si>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</si>
  <si>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</si>
  <si>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</si>
  <si>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</si>
  <si>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</si>
  <si>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</si>
  <si>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</si>
  <si>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</si>
  <si>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</si>
  <si>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</si>
  <si>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</si>
  <si>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</si>
  <si>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</si>
  <si>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</si>
  <si>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</si>
  <si>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</si>
  <si>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</si>
  <si>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</si>
  <si>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</si>
  <si>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</si>
  <si>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</si>
  <si>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</si>
  <si>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</si>
  <si>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</si>
  <si>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</si>
  <si>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</si>
  <si>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</si>
  <si>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</si>
  <si>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</si>
  <si>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</si>
  <si>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</si>
  <si>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</si>
  <si>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</si>
  <si>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</si>
  <si>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</si>
  <si>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</si>
  <si>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</si>
  <si>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</si>
  <si>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</si>
  <si>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</si>
  <si>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</si>
  <si>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</si>
  <si>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</si>
  <si>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</si>
  <si>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</si>
  <si>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</si>
  <si>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</si>
  <si>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</si>
  <si>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</si>
  <si>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</si>
  <si>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</si>
  <si>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</si>
  <si>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</si>
  <si>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</si>
  <si>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</si>
  <si>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</si>
  <si>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</si>
  <si>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</si>
  <si>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</si>
  <si>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</si>
  <si>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</si>
  <si>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</si>
  <si>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</si>
  <si>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</si>
  <si>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</si>
  <si>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</si>
  <si>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</si>
  <si>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</si>
  <si>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</si>
  <si>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</si>
  <si>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</si>
  <si>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</si>
  <si>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</si>
  <si>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</si>
  <si>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</si>
  <si>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</si>
  <si>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</si>
  <si>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</si>
  <si>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</si>
  <si>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</si>
  <si>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</si>
  <si>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</si>
  <si>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</si>
  <si>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</si>
  <si>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</si>
  <si>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</si>
  <si>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</si>
  <si>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</si>
  <si>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</si>
  <si>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</si>
  <si>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</si>
  <si>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</si>
  <si>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</si>
  <si>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</si>
  <si>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</si>
  <si>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</si>
  <si>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</si>
  <si>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</si>
  <si>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</si>
  <si>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</si>
  <si>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</si>
  <si>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</si>
  <si>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</si>
  <si>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</si>
  <si>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</si>
  <si>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</si>
  <si>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</si>
  <si>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</si>
  <si>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</si>
  <si>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</si>
  <si>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</si>
  <si>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</si>
  <si>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</si>
  <si>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</si>
  <si>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</si>
  <si>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</si>
  <si>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</si>
  <si>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</si>
  <si>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</si>
  <si>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</si>
  <si>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</si>
  <si>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</si>
  <si>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</si>
  <si>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</si>
  <si>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SF5001</t>
  </si>
  <si>
    <t>SF5002     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</si>
</sst>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0</xdr:row>
          <xdr:rowOff>19050</xdr:rowOff>
        </xdr:from>
        <xdr:to>
          <xdr:col>3</xdr:col>
          <xdr:colOff>419100</xdr:colOff>
          <xdr:row>3</xdr:row>
          <xdr:rowOff>57150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0</xdr:row>
          <xdr:rowOff>142875</xdr:rowOff>
        </xdr:from>
        <xdr:to>
          <xdr:col>20</xdr:col>
          <xdr:colOff>352425</xdr:colOff>
          <xdr:row>2</xdr:row>
          <xdr:rowOff>66675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topLeftCell="A10" zoomScale="90" zoomScaleNormal="90" workbookViewId="0">
      <selection activeCell="U28" sqref="U28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709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SF5002     L2</v>
      </c>
      <c r="Q5" s="348"/>
      <c r="R5" s="226"/>
      <c r="S5" s="226"/>
      <c r="T5" s="226"/>
      <c r="U5" s="349" t="s">
        <v>16</v>
      </c>
      <c r="V5" s="919">
        <f ca="1" xml:space="preserve"> TODAY()</f>
        <v>42774</v>
      </c>
      <c r="W5" s="158"/>
      <c r="X5" s="158"/>
      <c r="Y5" s="158"/>
    </row>
    <row r="6" spans="1:29" ht="18.75" thickBot="1" x14ac:dyDescent="0.3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2.2349999999999999</v>
      </c>
      <c r="P13" s="158"/>
      <c r="Q13" s="1000" t="s">
        <v>312</v>
      </c>
      <c r="R13" s="969"/>
      <c r="S13" s="1014">
        <f>+C20</f>
        <v>0.875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5" t="s">
        <v>306</v>
      </c>
      <c r="C15" s="991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89">
        <v>8.5000000000000006E-2</v>
      </c>
      <c r="P15" s="158"/>
      <c r="Q15" s="1000" t="s">
        <v>308</v>
      </c>
      <c r="R15" s="969"/>
      <c r="S15" s="788">
        <v>2.4584999999999999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231.42857142857144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2.3499999999999996</v>
      </c>
      <c r="P18" s="158"/>
      <c r="Q18" s="1000" t="s">
        <v>302</v>
      </c>
      <c r="R18" s="968"/>
      <c r="S18" s="969"/>
      <c r="T18" s="254">
        <f>144-S15</f>
        <v>141.54150000000001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5.2219135802469133E-2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59.634084685064266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2.3734999999999995</v>
      </c>
      <c r="P22" s="158"/>
      <c r="Q22" s="1000" t="s">
        <v>296</v>
      </c>
      <c r="R22" s="968"/>
      <c r="S22" s="968"/>
      <c r="T22" s="203">
        <f>IF(S20="",,S20 - 1)</f>
        <v>58.634084685064266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0.4999164819060879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 x14ac:dyDescent="0.25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7">
        <v>8</v>
      </c>
      <c r="B28" s="989" t="s">
        <v>676</v>
      </c>
      <c r="C28" s="991" t="s">
        <v>323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14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257.14285714285717</v>
      </c>
      <c r="U29" s="318"/>
      <c r="V29" s="344"/>
      <c r="W29" s="318"/>
      <c r="X29" s="318"/>
      <c r="Y29" s="223"/>
    </row>
    <row r="30" spans="1:29" ht="15.75" customHeight="1" thickBot="1" x14ac:dyDescent="0.25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708</v>
      </c>
      <c r="N30" s="1038"/>
      <c r="O30" s="920">
        <v>0.188</v>
      </c>
      <c r="P30" s="158"/>
      <c r="Q30" s="931" t="s">
        <v>287</v>
      </c>
      <c r="R30" s="932"/>
      <c r="S30" s="933"/>
      <c r="T30" s="929">
        <f>IF(ISERROR(T29*0.9),"",T29*0.9)</f>
        <v>231.42857142857144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0.31191648190608789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22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163.63636363636363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147.27272727272728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351.8045081103856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2.4584999999999999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59.634084685064266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1178.1818181818182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58.634084685064266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2.3489673697192659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204.65911703839959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35.234510545788986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0.4999164819060879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2.4545454545454546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1.0498246120027845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444.76548945421104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1091.697110478518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136.46213880981475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0.85735676646894077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136.46213880981475</v>
      </c>
      <c r="Q54" s="972"/>
      <c r="R54" s="970" t="s">
        <v>702</v>
      </c>
      <c r="S54" s="323" t="s">
        <v>247</v>
      </c>
      <c r="T54" s="324"/>
      <c r="U54" s="324"/>
      <c r="V54" s="347">
        <f>O24</f>
        <v>0.4999164819060879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5.2219135802469133E-2</v>
      </c>
      <c r="L56" s="962" t="s">
        <v>244</v>
      </c>
      <c r="M56" s="963"/>
      <c r="N56" s="963"/>
      <c r="O56" s="964"/>
      <c r="P56" s="965">
        <f>T30</f>
        <v>231.42857142857144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0.34994153733426148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0.19246784553384383</v>
      </c>
      <c r="E62" s="146"/>
      <c r="F62" s="304">
        <v>68</v>
      </c>
      <c r="G62" s="180" t="s">
        <v>231</v>
      </c>
      <c r="H62" s="182"/>
      <c r="I62" s="181">
        <f>SUM(I53:I61)</f>
        <v>0.92827176226592589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2.382183242108785E-2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0.85735676646894077</v>
      </c>
      <c r="E64" s="146"/>
      <c r="F64" s="165">
        <v>70</v>
      </c>
      <c r="G64" s="167" t="s">
        <v>352</v>
      </c>
      <c r="H64" s="166"/>
      <c r="I64" s="162">
        <f>+I63+I62</f>
        <v>0.95209359468701371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42774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42774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57150</xdr:colOff>
                <xdr:row>0</xdr:row>
                <xdr:rowOff>19050</xdr:rowOff>
              </from>
              <to>
                <xdr:col>3</xdr:col>
                <xdr:colOff>419100</xdr:colOff>
                <xdr:row>3</xdr:row>
                <xdr:rowOff>57150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0.87197215108432535</v>
      </c>
      <c r="F23" s="120">
        <f>E23</f>
        <v>0.87197215108432535</v>
      </c>
    </row>
    <row r="24" spans="2:28" x14ac:dyDescent="0.2">
      <c r="B24" s="115" t="s">
        <v>44</v>
      </c>
      <c r="C24" s="108"/>
      <c r="D24" s="111"/>
      <c r="E24" s="111">
        <f>Assembly!H96</f>
        <v>5.5399610281599655E-2</v>
      </c>
      <c r="F24" s="120">
        <f>E24</f>
        <v>5.5399610281599655E-2</v>
      </c>
    </row>
    <row r="25" spans="2:28" x14ac:dyDescent="0.2">
      <c r="B25" s="121" t="s">
        <v>40</v>
      </c>
      <c r="C25" s="108"/>
      <c r="D25" s="361"/>
      <c r="E25" s="122">
        <f>Assembly!H97</f>
        <v>2.4721833321088751E-2</v>
      </c>
      <c r="F25" s="123">
        <f>E25-Assembly!H85-Assembly!H86-Assembly!H88-Assembly!H89-'Machined Part #1'!I54-'Machined Part #1'!I58-'Pacific Quote #2'!I50-'Pacific Quote #2'!I54-'Pacific Quote #3'!I50-'Pacific Quote #3'!I54</f>
        <v>2.3821832421087853E-2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-0.95209359468701382</v>
      </c>
      <c r="F26" s="120">
        <f>F22-F23-F24-F25</f>
        <v>-0.95119359378701285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-0.95209359468701382</v>
      </c>
      <c r="F28" s="120">
        <f>F26-F27</f>
        <v>-0.95119359378701285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0.87197215108432535</v>
      </c>
      <c r="F34" s="395">
        <f>'Machined Part #1'!I55+'Machined Part #1'!I56+'Machined Part #1'!I57</f>
        <v>5.5399610281599655E-2</v>
      </c>
      <c r="G34" s="468">
        <f>'Machined Part #1'!I63+'Machined Part #1'!I54+'Machined Part #1'!I58</f>
        <v>2.4721833321088751E-2</v>
      </c>
      <c r="H34" s="327">
        <f>'Machined Part #1'!I64</f>
        <v>0.95209359468701371</v>
      </c>
      <c r="I34" s="327"/>
      <c r="J34" s="843">
        <f t="shared" ref="J34:J43" si="1">$H34</f>
        <v>0.95209359468701371</v>
      </c>
      <c r="K34" s="811"/>
      <c r="L34" s="327"/>
      <c r="M34" s="327">
        <f t="shared" ref="M34:M43" si="2">$H34</f>
        <v>0.95209359468701371</v>
      </c>
      <c r="N34" s="811"/>
      <c r="O34" s="327"/>
      <c r="P34" s="327">
        <f t="shared" ref="P34:P43" si="3">$H34</f>
        <v>0.95209359468701371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0.95209359468701371</v>
      </c>
      <c r="I44" s="467"/>
      <c r="J44" s="846">
        <f>SUM(J34:J43)</f>
        <v>0.95209359468701371</v>
      </c>
      <c r="K44" s="813"/>
      <c r="L44" s="467"/>
      <c r="M44" s="467">
        <f>SUM(M34:M43)</f>
        <v>0.95209359468701371</v>
      </c>
      <c r="N44" s="813"/>
      <c r="O44" s="467"/>
      <c r="P44" s="467">
        <f>SUM(P34:P43)</f>
        <v>0.95209359468701371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0.87197215108432535</v>
      </c>
      <c r="I95" s="478"/>
      <c r="J95" s="861">
        <f>J65+SUM(F46:F55)+SUM(F34:F43)+J32</f>
        <v>5.5399610281599655E-2</v>
      </c>
      <c r="K95" s="816"/>
      <c r="L95" s="478"/>
      <c r="M95" s="478">
        <f>M65+SUM(G46:G55)+SUM(G34:G43)+M32</f>
        <v>2.4721833321088751E-2</v>
      </c>
      <c r="N95" s="816"/>
      <c r="O95" s="478"/>
      <c r="P95" s="478">
        <f>P65+SUM(H46:H55)+SUM(H34:H43)+P32</f>
        <v>0.95209359468701371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5.5399610281599655E-2</v>
      </c>
      <c r="I96" s="397"/>
      <c r="J96" s="862">
        <f>J80+SUM(G46:G55)+SUM(G34:G43)</f>
        <v>2.4721833321088751E-2</v>
      </c>
      <c r="K96" s="822"/>
      <c r="L96" s="397"/>
      <c r="M96" s="397">
        <f>M80+SUM(H46:H55)+SUM(H34:H43)</f>
        <v>0.95209359468701371</v>
      </c>
      <c r="N96" s="822"/>
      <c r="O96" s="397"/>
      <c r="P96" s="397">
        <f>P80+SUM(J46:J55)+SUM(J34:J43)</f>
        <v>0.95209359468701371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2.4721833321088751E-2</v>
      </c>
      <c r="I97" s="326"/>
      <c r="J97" s="863">
        <f>J81+SUM(H46:H55)+SUM(H34:H43)+J91</f>
        <v>0.95209359468701371</v>
      </c>
      <c r="K97" s="815"/>
      <c r="L97" s="326"/>
      <c r="M97" s="326">
        <f>M81+SUM(J46:J55)+SUM(J34:J43)+M91</f>
        <v>0.95209359468701371</v>
      </c>
      <c r="N97" s="815"/>
      <c r="O97" s="326"/>
      <c r="P97" s="326">
        <f>P81+SUM(M46:M55)+SUM(M34:M43)+P91</f>
        <v>0.95209359468701371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0.95209359468701382</v>
      </c>
      <c r="I99" s="360"/>
      <c r="J99" s="865">
        <f>SUM(J95:J98)</f>
        <v>1.0322150382897022</v>
      </c>
      <c r="K99" s="817"/>
      <c r="L99" s="360"/>
      <c r="M99" s="360">
        <f>SUM(M95:M98)</f>
        <v>1.9289090226951162</v>
      </c>
      <c r="N99" s="817"/>
      <c r="O99" s="360"/>
      <c r="P99" s="360">
        <f>SUM(P95:P98)</f>
        <v>2.8562807840610409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476250</xdr:colOff>
                <xdr:row>0</xdr:row>
                <xdr:rowOff>142875</xdr:rowOff>
              </from>
              <to>
                <xdr:col>20</xdr:col>
                <xdr:colOff>352425</xdr:colOff>
                <xdr:row>2</xdr:row>
                <xdr:rowOff>66675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Stephanie Smith</cp:lastModifiedBy>
  <cp:lastPrinted>2012-09-25T16:12:10Z</cp:lastPrinted>
  <dcterms:created xsi:type="dcterms:W3CDTF">1996-10-14T23:33:28Z</dcterms:created>
  <dcterms:modified xsi:type="dcterms:W3CDTF">2017-02-08T13:01:00Z</dcterms:modified>
</cp:coreProperties>
</file>