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330" windowWidth="12105" windowHeight="906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<sst xmlns="http://schemas.openxmlformats.org/spreadsheetml/2006/main" count="3069" uniqueCount="709">
  <si>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</si>
  <si>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</si>
  <si>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</si>
  <si>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</si>
  <si>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</si>
  <si>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</si>
  <si>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</si>
  <si>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</si>
  <si>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</si>
  <si>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</si>
  <si>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</si>
  <si>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</si>
  <si>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</si>
  <si>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</si>
  <si>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</si>
  <si>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</si>
  <si>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</si>
  <si>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</si>
  <si>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</si>
  <si>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</si>
  <si>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</si>
  <si>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</si>
  <si>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</si>
  <si>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</si>
  <si>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</si>
  <si>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</si>
  <si>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</si>
  <si>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</si>
  <si>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</si>
  <si>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</si>
  <si>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</si>
  <si>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</si>
  <si>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</si>
  <si>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</si>
  <si>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</si>
  <si>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</si>
  <si>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</si>
  <si>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</si>
  <si>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</si>
  <si>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</si>
  <si>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</si>
  <si>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</si>
  <si>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</si>
  <si>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</si>
  <si>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</si>
  <si>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</si>
  <si>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</si>
  <si>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</si>
  <si>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</si>
  <si>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</si>
  <si>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</si>
  <si>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</si>
  <si>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</si>
  <si>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</si>
  <si>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</si>
  <si>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</si>
  <si>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</si>
  <si>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</si>
  <si>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</si>
  <si>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</si>
  <si>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</si>
  <si>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</si>
  <si>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</si>
  <si>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</si>
  <si>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</si>
  <si>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</si>
  <si>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</si>
  <si>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</si>
  <si>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</si>
  <si>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</si>
  <si>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</si>
  <si>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</si>
  <si>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</si>
  <si>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</si>
  <si>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</si>
  <si>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</si>
  <si>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</si>
  <si>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</si>
  <si>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</si>
  <si>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</si>
  <si>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</si>
  <si>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</si>
  <si>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</si>
  <si>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</si>
  <si>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</si>
  <si>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</si>
  <si>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</si>
  <si>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</si>
  <si>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</si>
  <si>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</si>
  <si>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</si>
  <si>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</si>
  <si>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</si>
  <si>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</si>
  <si>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</si>
  <si>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</si>
  <si>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</si>
  <si>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</si>
  <si>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</si>
  <si>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</si>
  <si>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</si>
  <si>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</si>
  <si>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</si>
  <si>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</si>
  <si>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</si>
  <si>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</si>
  <si>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</si>
  <si>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</si>
  <si>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</si>
  <si>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</si>
  <si>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</si>
  <si>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</si>
  <si>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</si>
  <si>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</si>
  <si>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</si>
  <si>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</si>
  <si>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</si>
  <si>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</si>
  <si>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</si>
  <si>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</si>
  <si>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</si>
  <si>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</si>
  <si>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</si>
  <si>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</si>
  <si>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</si>
  <si>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</si>
  <si>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</si>
  <si>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</si>
  <si>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</si>
  <si>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</si>
  <si>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</si>
  <si>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</si>
  <si>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</si>
  <si>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</si>
  <si>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</si>
  <si>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</si>
  <si>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</si>
  <si>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</si>
  <si>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</si>
  <si>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</si>
  <si>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</si>
  <si>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</si>
  <si>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</si>
  <si>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</si>
  <si>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</si>
  <si>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</si>
  <si>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</si>
  <si>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</si>
  <si>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</si>
  <si>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</si>
  <si>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</si>
  <si>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</si>
  <si>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</si>
  <si>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</si>
  <si>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</si>
  <si>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</si>
  <si>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</si>
  <si>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</si>
  <si>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</si>
  <si>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</si>
  <si>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</si>
  <si>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</si>
  <si>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</si>
  <si>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</si>
  <si>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</si>
  <si>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</si>
  <si>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</si>
  <si>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</si>
  <si>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</si>
  <si>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</si>
  <si>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</si>
  <si>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</si>
  <si>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</si>
  <si>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</si>
  <si>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</si>
  <si>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</si>
  <si>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</si>
  <si>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</si>
  <si>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</si>
  <si>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</si>
  <si>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</si>
  <si>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</si>
  <si>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</si>
  <si>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</si>
  <si>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</si>
  <si>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</si>
  <si>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</si>
  <si>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</si>
  <si>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</si>
  <si>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</si>
  <si>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</si>
  <si>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</si>
  <si>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</si>
  <si>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</si>
  <si>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</si>
  <si>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</si>
  <si>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</si>
  <si>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</si>
  <si>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</si>
  <si>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</si>
  <si>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</si>
  <si>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</si>
  <si>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</si>
  <si>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</si>
  <si>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</si>
  <si>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</si>
  <si>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</si>
  <si>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</si>
  <si>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</si>
  <si>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</si>
  <si>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</si>
  <si>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</si>
  <si>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</si>
  <si>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</si>
  <si>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</si>
  <si>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</si>
  <si>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</si>
  <si>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</si>
  <si>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</si>
  <si>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</si>
  <si>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</si>
  <si>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</si>
  <si>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</si>
  <si>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</si>
  <si>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</si>
  <si>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</si>
  <si>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</si>
  <si>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</si>
  <si>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</si>
  <si>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</si>
  <si>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</si>
  <si>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</si>
  <si>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</si>
  <si>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</si>
  <si>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</si>
  <si>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</si>
  <si>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</si>
  <si>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</si>
  <si>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</si>
  <si>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</si>
  <si>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</si>
  <si>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</si>
  <si>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</si>
  <si>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</si>
  <si>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</si>
  <si>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</si>
  <si>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</si>
  <si>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</si>
  <si>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</si>
  <si>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</si>
  <si>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</si>
  <si>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</si>
  <si>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</si>
  <si>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</si>
  <si>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</si>
  <si>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</si>
  <si>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</si>
  <si>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</si>
  <si>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</si>
  <si>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</si>
  <si>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</si>
  <si>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</si>
  <si>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</si>
  <si>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</si>
  <si>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</si>
  <si>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</si>
  <si>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</si>
  <si>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</si>
  <si>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</si>
  <si>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</si>
  <si>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</si>
  <si>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</si>
  <si>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</si>
  <si>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</si>
  <si>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</si>
  <si>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</si>
  <si>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</si>
  <si>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</si>
  <si>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</si>
  <si>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</si>
  <si>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</si>
  <si>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</si>
  <si>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</si>
  <si>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</si>
  <si>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</si>
  <si>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</si>
  <si>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</si>
  <si>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</si>
  <si>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</si>
  <si>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</si>
  <si>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</si>
  <si>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</si>
  <si>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</si>
  <si>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</si>
  <si>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</si>
  <si>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</si>
  <si>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</si>
  <si>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</si>
  <si>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</si>
  <si>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</si>
  <si>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</si>
  <si>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</si>
  <si>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</si>
  <si>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</si>
  <si>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</si>
  <si>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</si>
  <si>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</si>
  <si>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</si>
  <si>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</si>
  <si>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</si>
  <si>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</si>
  <si>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</si>
  <si>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</si>
  <si>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</si>
  <si>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</si>
  <si>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</si>
  <si>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</si>
  <si>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</si>
  <si>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</si>
  <si>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</si>
  <si>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</si>
  <si>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</si>
  <si>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</si>
  <si>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</si>
  <si>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</si>
  <si>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</si>
  <si>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</si>
  <si>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</si>
  <si>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</si>
  <si>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</si>
  <si>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</si>
  <si>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</si>
  <si>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</si>
  <si>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</si>
  <si>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</si>
  <si>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</si>
  <si>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</si>
  <si>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</si>
  <si>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</si>
  <si>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</si>
  <si>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</si>
  <si>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</si>
  <si>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</si>
  <si>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</si>
  <si>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</si>
  <si>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</si>
  <si>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</si>
  <si>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</si>
  <si>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</si>
  <si>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</si>
  <si>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</si>
  <si>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</si>
  <si>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</si>
  <si>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</si>
  <si>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</si>
  <si>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</si>
  <si>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</si>
  <si>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</si>
  <si>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</si>
  <si>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</si>
  <si>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</si>
  <si>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</si>
  <si>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</si>
  <si>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</si>
  <si>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</si>
  <si>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</si>
  <si>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</si>
  <si>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</si>
  <si>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</si>
  <si>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</si>
  <si>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</si>
  <si>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</si>
  <si>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</si>
  <si>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</si>
  <si>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</si>
  <si>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</si>
  <si>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</si>
  <si>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</si>
  <si>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</si>
  <si>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</si>
  <si>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</si>
  <si>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</si>
  <si>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</si>
  <si>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</si>
  <si>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</si>
  <si>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</si>
  <si>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</si>
  <si>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</si>
  <si>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</si>
  <si>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</si>
  <si>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</si>
  <si>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</si>
  <si>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</si>
  <si>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</si>
  <si>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</si>
  <si>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</si>
  <si>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</si>
  <si>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</si>
  <si>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</si>
  <si>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</si>
  <si>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</si>
  <si>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</si>
  <si>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</si>
  <si>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</si>
  <si>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</si>
  <si>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</si>
  <si>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</si>
  <si>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</si>
  <si>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</si>
  <si>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</si>
  <si>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</si>
  <si>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</si>
  <si>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</si>
  <si>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</si>
  <si>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</si>
  <si>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</si>
  <si>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</si>
  <si>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</si>
  <si>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</si>
  <si>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</si>
  <si>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</si>
  <si>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</si>
  <si>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</si>
  <si>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</si>
  <si>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</si>
  <si>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</si>
  <si>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</si>
  <si>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</si>
  <si>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</si>
  <si>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</si>
  <si>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</si>
  <si>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</si>
  <si>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</si>
  <si>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</si>
  <si>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</si>
  <si>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</si>
  <si>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</si>
  <si>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</si>
  <si>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</si>
  <si>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</si>
  <si>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</si>
  <si>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</si>
  <si>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</si>
  <si>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</si>
  <si>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</si>
  <si>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</si>
  <si>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</si>
  <si>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</si>
  <si>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</si>
  <si>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</si>
  <si>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</si>
  <si>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</si>
  <si>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</si>
  <si>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</si>
  <si>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</si>
  <si>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</si>
  <si>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</si>
  <si>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</si>
  <si>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</si>
  <si>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</si>
  <si>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</si>
  <si>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</si>
  <si>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</si>
  <si>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</si>
  <si>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</si>
  <si>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</si>
  <si>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</si>
  <si>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</si>
  <si>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</si>
  <si>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</si>
  <si>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</si>
  <si>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</si>
  <si>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</si>
  <si>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</si>
  <si>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</si>
  <si>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</si>
  <si>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</si>
  <si>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</si>
  <si>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</si>
  <si>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</si>
  <si>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</si>
  <si>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</si>
  <si>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</si>
  <si>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</si>
  <si>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</si>
  <si>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</si>
  <si>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</si>
  <si>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</si>
  <si>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</si>
  <si>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</si>
  <si>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</si>
  <si>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</si>
  <si>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</si>
  <si>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</si>
  <si>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</si>
  <si>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</si>
  <si>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</si>
  <si>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</si>
  <si>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</si>
  <si>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</si>
  <si>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</si>
  <si>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</si>
  <si>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</si>
  <si>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</si>
  <si>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</si>
  <si>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</si>
  <si>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</si>
  <si>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</si>
  <si>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</si>
  <si>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</si>
  <si>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</si>
  <si>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</si>
  <si>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</si>
  <si>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</si>
  <si>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</si>
  <si>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</si>
  <si>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</si>
  <si>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</si>
  <si>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</si>
  <si>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</si>
  <si>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</si>
  <si>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</si>
  <si>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</si>
  <si>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</si>
  <si>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</si>
  <si>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</si>
  <si>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</si>
  <si>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</si>
  <si>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</si>
  <si>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</si>
  <si>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</si>
  <si>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</si>
  <si>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</si>
  <si>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</si>
  <si>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</si>
  <si>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</si>
  <si>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</si>
  <si>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</si>
  <si>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</si>
  <si>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</si>
  <si>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</si>
  <si>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</si>
  <si>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</si>
  <si>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</si>
  <si>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</si>
  <si>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</si>
  <si>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</si>
  <si>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</si>
  <si>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</si>
  <si>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</si>
  <si>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</si>
  <si>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</si>
  <si>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</si>
  <si>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</si>
  <si>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</si>
  <si>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</si>
  <si>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</si>
  <si>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</si>
  <si>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</si>
  <si>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</si>
  <si>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</si>
  <si>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</si>
  <si>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</si>
  <si>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</si>
  <si>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</si>
  <si>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</si>
  <si>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</si>
  <si>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</si>
  <si>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</si>
  <si>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</si>
  <si>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</si>
  <si>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</si>
  <si>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</si>
  <si>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</si>
  <si>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</si>
  <si>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</si>
  <si>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</si>
  <si>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</si>
  <si>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</si>
  <si>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</si>
  <si>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</si>
  <si>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</si>
  <si>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</si>
  <si>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</si>
  <si>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</si>
  <si>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</si>
  <si>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</si>
  <si>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</si>
  <si>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</si>
  <si>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</si>
  <si>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</si>
  <si>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</si>
  <si>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</si>
  <si>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</si>
  <si>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</si>
  <si>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</si>
  <si>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</si>
  <si>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</si>
  <si>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</si>
  <si>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</si>
  <si>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</si>
  <si>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</si>
  <si>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</si>
  <si>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</si>
  <si>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</si>
  <si>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</si>
  <si>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</si>
  <si>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</si>
  <si>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</si>
  <si>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</si>
  <si>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</si>
  <si>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</si>
  <si>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</si>
  <si>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</si>
  <si>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</si>
  <si>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</si>
  <si>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</si>
  <si>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</si>
  <si>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</si>
  <si>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</si>
  <si>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</si>
  <si>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</si>
  <si>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</si>
  <si>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</si>
  <si>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</si>
  <si>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</si>
  <si>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</si>
  <si>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</si>
  <si>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</si>
  <si>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</si>
  <si>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</si>
  <si>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</si>
  <si>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</si>
  <si>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</si>
  <si>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</si>
  <si>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</si>
  <si>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</si>
  <si>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</si>
  <si>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</si>
  <si>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</si>
  <si>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</si>
  <si>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</si>
  <si>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</si>
  <si>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</si>
  <si>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</si>
  <si>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</si>
  <si>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</si>
  <si>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</si>
  <si>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</si>
  <si>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</si>
  <si>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</si>
  <si>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</si>
  <si>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</si>
  <si>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</si>
  <si>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</si>
  <si>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</si>
  <si>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</si>
  <si>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</si>
  <si>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</si>
  <si>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</si>
  <si>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</si>
  <si>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</si>
  <si>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</si>
  <si>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</si>
  <si>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</si>
  <si>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</si>
  <si>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</si>
  <si>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</si>
  <si>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</si>
  <si>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</si>
  <si>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</si>
  <si>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</si>
  <si>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</si>
  <si>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</si>
  <si>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</si>
  <si>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</si>
  <si>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</si>
  <si>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</si>
  <si>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</si>
  <si>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</si>
  <si>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</si>
  <si>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</si>
  <si>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</si>
  <si>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</si>
  <si>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</si>
  <si>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</si>
  <si>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</si>
  <si>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</si>
  <si>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</si>
  <si>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</si>
  <si>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</si>
  <si>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</si>
  <si>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</si>
  <si>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</si>
  <si>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</si>
  <si>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</si>
  <si>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</si>
  <si>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</si>
  <si>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</si>
  <si>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</si>
  <si>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</si>
  <si>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</si>
  <si>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</si>
  <si>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</si>
  <si>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SP2501</t>
  </si>
  <si>
    <t xml:space="preserve">CHANGED SCRAP .005 ON 4/24/14 PER KEN MCGUIRE </t>
  </si>
  <si>
    <t>SP2501     S1</t>
  </si>
  <si>
    <t>CHANGED FACING .025 ON 8/27/14 PER KM</t>
  </si>
  <si>
    <t>CHG'D FACING TO .020 / SCRAP TO 0 PER KM 2/25/15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</si>
</sst>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FF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3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0" fillId="20" borderId="2" xfId="0" applyFill="1" applyBorder="1"/>
    <xf numFmtId="176" fontId="0" fillId="21" borderId="15" xfId="0" applyNumberFormat="1" applyFill="1" applyBorder="1" applyAlignment="1">
      <alignment horizontal="right"/>
    </xf>
    <xf numFmtId="176" fontId="0" fillId="21" borderId="15" xfId="0" applyNumberFormat="1" applyFill="1" applyBorder="1"/>
    <xf numFmtId="0" fontId="0" fillId="22" borderId="17" xfId="0" applyFill="1" applyBorder="1"/>
    <xf numFmtId="0" fontId="2" fillId="22" borderId="0" xfId="0" applyFont="1" applyFill="1" applyBorder="1"/>
    <xf numFmtId="1" fontId="0" fillId="22" borderId="42" xfId="0" applyNumberFormat="1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21" borderId="0" xfId="0" applyFont="1" applyFill="1" applyBorder="1" applyAlignment="1">
      <alignment horizontal="center" wrapText="1"/>
    </xf>
    <xf numFmtId="0" fontId="0" fillId="21" borderId="0" xfId="0" applyFill="1" applyBorder="1" applyAlignment="1">
      <alignment horizontal="center" wrapText="1"/>
    </xf>
    <xf numFmtId="0" fontId="12" fillId="21" borderId="0" xfId="0" applyFont="1" applyFill="1" applyBorder="1" applyAlignment="1">
      <alignment horizontal="center"/>
    </xf>
    <xf numFmtId="0" fontId="2" fillId="23" borderId="0" xfId="0" applyFont="1" applyFill="1" applyBorder="1" applyAlignment="1">
      <alignment horizontal="center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" fillId="21" borderId="0" xfId="0" applyFont="1" applyFill="1" applyBorder="1" applyAlignment="1">
      <alignment horizontal="center" vertical="center" wrapText="1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66FF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5"/>
      <c r="D5" s="955"/>
      <c r="E5" s="955"/>
      <c r="F5" s="955"/>
      <c r="G5" s="955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6"/>
      <c r="D9" s="957"/>
      <c r="E9" s="957"/>
      <c r="F9" s="957"/>
      <c r="G9" s="958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9"/>
      <c r="D11" s="959"/>
      <c r="E11" s="959"/>
      <c r="F11" s="959"/>
      <c r="G11" s="959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6"/>
      <c r="D13" s="957"/>
      <c r="E13" s="957"/>
      <c r="F13" s="957"/>
      <c r="G13" s="958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3"/>
      <c r="D37" s="953"/>
      <c r="E37" s="953"/>
      <c r="F37" s="953"/>
      <c r="G37" s="953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0"/>
      <c r="D39" s="960"/>
      <c r="E39" s="960"/>
      <c r="F39" s="960"/>
      <c r="G39" s="960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3"/>
      <c r="D44" s="953"/>
      <c r="E44" s="953"/>
      <c r="F44" s="953"/>
      <c r="G44" s="953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4"/>
      <c r="D46" s="954"/>
      <c r="E46" s="954"/>
      <c r="F46" s="954"/>
      <c r="G46" s="954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5"/>
      <c r="D5" s="955"/>
      <c r="E5" s="955"/>
      <c r="F5" s="955"/>
      <c r="G5" s="955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6"/>
      <c r="D9" s="957"/>
      <c r="E9" s="957"/>
      <c r="F9" s="957"/>
      <c r="G9" s="958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9"/>
      <c r="D11" s="959"/>
      <c r="E11" s="959"/>
      <c r="F11" s="959"/>
      <c r="G11" s="959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6"/>
      <c r="D13" s="957"/>
      <c r="E13" s="957"/>
      <c r="F13" s="957"/>
      <c r="G13" s="958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3"/>
      <c r="D37" s="953"/>
      <c r="E37" s="953"/>
      <c r="F37" s="953"/>
      <c r="G37" s="953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0"/>
      <c r="D39" s="960"/>
      <c r="E39" s="960"/>
      <c r="F39" s="960"/>
      <c r="G39" s="960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3"/>
      <c r="D44" s="953"/>
      <c r="E44" s="953"/>
      <c r="F44" s="953"/>
      <c r="G44" s="953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4"/>
      <c r="D46" s="954"/>
      <c r="E46" s="954"/>
      <c r="F46" s="954"/>
      <c r="G46" s="954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5"/>
      <c r="D5" s="955"/>
      <c r="E5" s="955"/>
      <c r="F5" s="955"/>
      <c r="G5" s="955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6"/>
      <c r="D9" s="957"/>
      <c r="E9" s="957"/>
      <c r="F9" s="957"/>
      <c r="G9" s="958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9"/>
      <c r="D11" s="959"/>
      <c r="E11" s="959"/>
      <c r="F11" s="959"/>
      <c r="G11" s="959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6"/>
      <c r="D13" s="957"/>
      <c r="E13" s="957"/>
      <c r="F13" s="957"/>
      <c r="G13" s="958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3"/>
      <c r="D37" s="953"/>
      <c r="E37" s="953"/>
      <c r="F37" s="953"/>
      <c r="G37" s="953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0"/>
      <c r="D39" s="960"/>
      <c r="E39" s="960"/>
      <c r="F39" s="960"/>
      <c r="G39" s="960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3"/>
      <c r="D44" s="953"/>
      <c r="E44" s="953"/>
      <c r="F44" s="953"/>
      <c r="G44" s="953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4"/>
      <c r="D46" s="954"/>
      <c r="E46" s="954"/>
      <c r="F46" s="954"/>
      <c r="G46" s="954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5"/>
      <c r="D5" s="955"/>
      <c r="E5" s="955"/>
      <c r="F5" s="955"/>
      <c r="G5" s="955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6"/>
      <c r="D9" s="957"/>
      <c r="E9" s="957"/>
      <c r="F9" s="957"/>
      <c r="G9" s="958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9"/>
      <c r="D11" s="959"/>
      <c r="E11" s="959"/>
      <c r="F11" s="959"/>
      <c r="G11" s="959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6"/>
      <c r="D13" s="957"/>
      <c r="E13" s="957"/>
      <c r="F13" s="957"/>
      <c r="G13" s="958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3"/>
      <c r="D37" s="953"/>
      <c r="E37" s="953"/>
      <c r="F37" s="953"/>
      <c r="G37" s="953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0"/>
      <c r="D39" s="960"/>
      <c r="E39" s="960"/>
      <c r="F39" s="960"/>
      <c r="G39" s="960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3"/>
      <c r="D44" s="953"/>
      <c r="E44" s="953"/>
      <c r="F44" s="953"/>
      <c r="G44" s="953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4"/>
      <c r="D46" s="954"/>
      <c r="E46" s="954"/>
      <c r="F46" s="954"/>
      <c r="G46" s="954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S15" sqref="S15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1006" t="s">
        <v>706</v>
      </c>
      <c r="D5" s="1007"/>
      <c r="E5" s="1008"/>
      <c r="F5" s="1008"/>
      <c r="G5" s="100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SP2501     S1</v>
      </c>
      <c r="Q5" s="348"/>
      <c r="R5" s="226"/>
      <c r="S5" s="226"/>
      <c r="T5" s="226"/>
      <c r="U5" s="349" t="s">
        <v>16</v>
      </c>
      <c r="V5" s="919">
        <f ca="1" xml:space="preserve"> TODAY()</f>
        <v>42184</v>
      </c>
      <c r="W5" s="158"/>
      <c r="X5" s="158"/>
      <c r="Y5" s="158"/>
    </row>
    <row r="6" spans="1:29" ht="18.75" thickBot="1">
      <c r="A6" s="964" t="s">
        <v>21</v>
      </c>
      <c r="B6" s="965"/>
      <c r="C6" s="965"/>
      <c r="D6" s="966"/>
      <c r="E6" s="263"/>
      <c r="F6" s="964" t="s">
        <v>320</v>
      </c>
      <c r="G6" s="965"/>
      <c r="H6" s="965"/>
      <c r="I6" s="966"/>
      <c r="J6" s="158"/>
      <c r="K6" s="158"/>
      <c r="L6" s="1015" t="s">
        <v>321</v>
      </c>
      <c r="M6" s="1016"/>
      <c r="N6" s="1016"/>
      <c r="O6" s="1016"/>
      <c r="P6" s="1016"/>
      <c r="Q6" s="1016"/>
      <c r="R6" s="1016"/>
      <c r="S6" s="1016"/>
      <c r="T6" s="1016"/>
      <c r="U6" s="1016"/>
      <c r="V6" s="1017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1">
        <v>1</v>
      </c>
      <c r="B8" s="990" t="s">
        <v>317</v>
      </c>
      <c r="C8" s="992" t="s">
        <v>23</v>
      </c>
      <c r="D8" s="994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996" t="s">
        <v>705</v>
      </c>
      <c r="P8" s="997"/>
      <c r="Q8" s="997"/>
      <c r="R8" s="997"/>
      <c r="S8" s="997"/>
      <c r="T8" s="997"/>
      <c r="U8" s="997"/>
      <c r="V8" s="198"/>
      <c r="W8" s="158"/>
      <c r="X8" s="158"/>
      <c r="Y8" s="158"/>
    </row>
    <row r="9" spans="1:29" ht="13.5" thickBot="1">
      <c r="A9" s="1021"/>
      <c r="B9" s="991"/>
      <c r="C9" s="993"/>
      <c r="D9" s="994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998" t="s">
        <v>707</v>
      </c>
      <c r="Q9" s="998"/>
      <c r="R9" s="998"/>
      <c r="S9" s="998"/>
      <c r="T9" s="998"/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1"/>
      <c r="B10" s="991"/>
      <c r="C10" s="993"/>
      <c r="D10" s="994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999" t="s">
        <v>708</v>
      </c>
      <c r="P10" s="999"/>
      <c r="Q10" s="999"/>
      <c r="R10" s="999"/>
      <c r="S10" s="999"/>
      <c r="T10" s="999"/>
      <c r="U10" s="999"/>
      <c r="V10" s="198"/>
      <c r="W10" s="158"/>
      <c r="X10" s="158"/>
      <c r="Y10" s="158"/>
    </row>
    <row r="11" spans="1:29" s="237" customFormat="1" ht="13.5" thickTop="1">
      <c r="A11" s="1021"/>
      <c r="B11" s="991"/>
      <c r="C11" s="993"/>
      <c r="D11" s="994"/>
      <c r="E11" s="204"/>
      <c r="F11" s="443"/>
      <c r="G11" s="200" t="s">
        <v>311</v>
      </c>
      <c r="H11" s="176"/>
      <c r="I11" s="445"/>
      <c r="J11" s="318"/>
      <c r="K11" s="158"/>
      <c r="L11" s="199"/>
      <c r="M11" s="1010" t="s">
        <v>314</v>
      </c>
      <c r="N11" s="1011"/>
      <c r="O11" s="1011"/>
      <c r="P11" s="1011"/>
      <c r="Q11" s="1012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1"/>
      <c r="B12" s="991"/>
      <c r="C12" s="993"/>
      <c r="D12" s="994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1"/>
      <c r="B13" s="991"/>
      <c r="C13" s="993"/>
      <c r="D13" s="994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2" t="s">
        <v>313</v>
      </c>
      <c r="M13" s="983"/>
      <c r="N13" s="253"/>
      <c r="O13" s="788">
        <v>1.31</v>
      </c>
      <c r="P13" s="158"/>
      <c r="Q13" s="974" t="s">
        <v>312</v>
      </c>
      <c r="R13" s="973"/>
      <c r="S13" s="989">
        <f>+C20</f>
        <v>0.5625</v>
      </c>
      <c r="T13" s="973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1"/>
      <c r="B14" s="991"/>
      <c r="C14" s="993"/>
      <c r="D14" s="994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1">
        <v>2</v>
      </c>
      <c r="B15" s="990" t="s">
        <v>306</v>
      </c>
      <c r="C15" s="992" t="s">
        <v>305</v>
      </c>
      <c r="D15" s="1022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4.6317128313549748E-4</v>
      </c>
      <c r="J15" s="318"/>
      <c r="K15" s="158"/>
      <c r="L15" s="972" t="s">
        <v>309</v>
      </c>
      <c r="M15" s="975"/>
      <c r="N15" s="252"/>
      <c r="O15" s="789">
        <v>6.5000000000000002E-2</v>
      </c>
      <c r="P15" s="158"/>
      <c r="Q15" s="974" t="s">
        <v>308</v>
      </c>
      <c r="R15" s="973"/>
      <c r="S15" s="788">
        <v>1.4410000000000001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1"/>
      <c r="B16" s="991"/>
      <c r="C16" s="993"/>
      <c r="D16" s="1022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93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1"/>
      <c r="B17" s="991"/>
      <c r="C17" s="993"/>
      <c r="D17" s="1022"/>
      <c r="E17" s="204"/>
      <c r="F17" s="443">
        <v>37</v>
      </c>
      <c r="G17" s="204" t="s">
        <v>452</v>
      </c>
      <c r="H17" s="318"/>
      <c r="I17" s="451">
        <f>IF(OR(C28="HS",C28="HL"),T30,U52)</f>
        <v>810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3" t="s">
        <v>304</v>
      </c>
      <c r="R17" s="1014"/>
      <c r="S17" s="255">
        <f>+D23</f>
        <v>12.113692715198045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1"/>
      <c r="B18" s="991"/>
      <c r="C18" s="993"/>
      <c r="D18" s="1022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2" t="s">
        <v>303</v>
      </c>
      <c r="M18" s="983"/>
      <c r="N18" s="252"/>
      <c r="O18" s="788">
        <f>SUM(O13:O16)</f>
        <v>1.395</v>
      </c>
      <c r="P18" s="158"/>
      <c r="Q18" s="974" t="s">
        <v>302</v>
      </c>
      <c r="R18" s="975"/>
      <c r="S18" s="973"/>
      <c r="T18" s="254">
        <f>144-S15</f>
        <v>142.559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1"/>
      <c r="B19" s="991"/>
      <c r="C19" s="995"/>
      <c r="D19" s="1022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0.5625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1.4919753086419754E-2</v>
      </c>
      <c r="J20" s="318"/>
      <c r="K20" s="158"/>
      <c r="L20" s="915" t="s">
        <v>300</v>
      </c>
      <c r="M20" s="909"/>
      <c r="N20" s="913"/>
      <c r="O20" s="929">
        <v>0</v>
      </c>
      <c r="P20" s="158"/>
      <c r="Q20" s="974" t="s">
        <v>299</v>
      </c>
      <c r="R20" s="973"/>
      <c r="S20" s="252">
        <f>IF(ISERROR(T18/O22),"",T18/O22)</f>
        <v>102.19283154121864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961" t="s">
        <v>691</v>
      </c>
      <c r="M21" s="962"/>
      <c r="N21" s="962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1.0094743929331704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72" t="s">
        <v>297</v>
      </c>
      <c r="M22" s="973"/>
      <c r="N22" s="235"/>
      <c r="O22" s="250">
        <f>O18*(1+O20)</f>
        <v>1.395</v>
      </c>
      <c r="P22" s="158"/>
      <c r="Q22" s="974" t="s">
        <v>296</v>
      </c>
      <c r="R22" s="975"/>
      <c r="S22" s="975"/>
      <c r="T22" s="203">
        <f>IF(S20="",,S20 - 1)</f>
        <v>101.19283154121864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12.113692715198045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1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87" t="s">
        <v>699</v>
      </c>
      <c r="M24" s="988"/>
      <c r="N24" s="988"/>
      <c r="O24" s="918">
        <f>IF(ISERROR(S17/T22),,S17/T22)</f>
        <v>0.11970900043708929</v>
      </c>
      <c r="P24" s="243" t="s">
        <v>22</v>
      </c>
      <c r="Q24" s="963" t="s">
        <v>692</v>
      </c>
      <c r="R24" s="963"/>
      <c r="S24" s="963"/>
      <c r="T24" s="963"/>
      <c r="U24" s="963"/>
      <c r="V24" s="198"/>
      <c r="W24" s="158"/>
      <c r="X24" s="158"/>
      <c r="Y24" s="158"/>
    </row>
    <row r="25" spans="1:29" s="237" customFormat="1" ht="13.5" thickBot="1">
      <c r="A25" s="1031"/>
      <c r="B25" s="1029" t="s">
        <v>22</v>
      </c>
      <c r="C25" s="1029"/>
      <c r="D25" s="1030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928"/>
      <c r="M25" s="922"/>
      <c r="N25" s="922"/>
      <c r="O25" s="922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1"/>
      <c r="B26" s="1029"/>
      <c r="C26" s="1029"/>
      <c r="D26" s="1030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3"/>
      <c r="H27" s="1024"/>
      <c r="I27" s="1025"/>
      <c r="J27" s="158"/>
      <c r="K27" s="158"/>
      <c r="L27" s="984" t="s">
        <v>289</v>
      </c>
      <c r="M27" s="985"/>
      <c r="N27" s="985"/>
      <c r="O27" s="985"/>
      <c r="P27" s="986"/>
      <c r="Q27" s="974" t="s">
        <v>280</v>
      </c>
      <c r="R27" s="975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1">
        <v>8</v>
      </c>
      <c r="B28" s="1033" t="s">
        <v>676</v>
      </c>
      <c r="C28" s="992" t="s">
        <v>324</v>
      </c>
      <c r="D28" s="1036"/>
      <c r="E28" s="157"/>
      <c r="F28" s="307"/>
      <c r="G28" s="1026"/>
      <c r="H28" s="1027"/>
      <c r="I28" s="1028"/>
      <c r="J28" s="158"/>
      <c r="K28" s="158"/>
      <c r="L28" s="236"/>
      <c r="M28" s="229"/>
      <c r="N28" s="229"/>
      <c r="O28" s="229"/>
      <c r="P28" s="228"/>
      <c r="Q28" s="1000" t="s">
        <v>288</v>
      </c>
      <c r="R28" s="1001"/>
      <c r="S28" s="1002"/>
      <c r="T28" s="931">
        <v>4</v>
      </c>
      <c r="U28" s="932" t="s">
        <v>698</v>
      </c>
      <c r="V28" s="198"/>
      <c r="W28" s="158"/>
      <c r="X28" s="158"/>
      <c r="Y28" s="158"/>
    </row>
    <row r="29" spans="1:29" ht="15.75" customHeight="1">
      <c r="A29" s="1031"/>
      <c r="B29" s="1033"/>
      <c r="C29" s="993"/>
      <c r="D29" s="1036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900</v>
      </c>
      <c r="U29" s="318"/>
      <c r="V29" s="344"/>
      <c r="W29" s="318"/>
      <c r="X29" s="318"/>
      <c r="Y29" s="223"/>
    </row>
    <row r="30" spans="1:29" ht="15.75" customHeight="1" thickBot="1">
      <c r="A30" s="1031"/>
      <c r="B30" s="1033"/>
      <c r="C30" s="993"/>
      <c r="D30" s="1036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38" t="s">
        <v>704</v>
      </c>
      <c r="N30" s="1038"/>
      <c r="O30" s="920">
        <v>5.3449999999999998E-2</v>
      </c>
      <c r="P30" s="158"/>
      <c r="Q30" s="320" t="s">
        <v>287</v>
      </c>
      <c r="R30" s="321"/>
      <c r="S30" s="319"/>
      <c r="T30" s="933">
        <f>IF(ISERROR(T29*0.9),"",T29*0.9)</f>
        <v>810</v>
      </c>
      <c r="U30" s="158"/>
      <c r="V30" s="198"/>
      <c r="W30" s="158"/>
      <c r="X30" s="318"/>
      <c r="Y30" s="223"/>
    </row>
    <row r="31" spans="1:29" ht="15.75" customHeight="1" thickBot="1">
      <c r="A31" s="1031"/>
      <c r="B31" s="1033"/>
      <c r="C31" s="993"/>
      <c r="D31" s="1036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1"/>
      <c r="B32" s="1033"/>
      <c r="C32" s="993"/>
      <c r="D32" s="1036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6.6259000437089294E-2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1"/>
      <c r="B33" s="1033"/>
      <c r="C33" s="993"/>
      <c r="D33" s="1036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1"/>
      <c r="B34" s="1033"/>
      <c r="C34" s="993"/>
      <c r="D34" s="1036"/>
      <c r="E34" s="157"/>
      <c r="F34" s="307">
        <v>47</v>
      </c>
      <c r="G34" s="1018" t="s">
        <v>685</v>
      </c>
      <c r="H34" s="1019"/>
      <c r="I34" s="102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1"/>
      <c r="B35" s="1033"/>
      <c r="C35" s="993"/>
      <c r="D35" s="1036"/>
      <c r="E35" s="157"/>
      <c r="F35" s="307"/>
      <c r="G35" s="334"/>
      <c r="H35" s="335"/>
      <c r="I35" s="340"/>
      <c r="J35" s="158"/>
      <c r="K35" s="158"/>
      <c r="L35" s="1003" t="s">
        <v>683</v>
      </c>
      <c r="M35" s="1004"/>
      <c r="N35" s="1004"/>
      <c r="O35" s="1005"/>
      <c r="P35" s="158"/>
      <c r="Q35" s="972" t="s">
        <v>280</v>
      </c>
      <c r="R35" s="973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1032"/>
      <c r="B36" s="1034"/>
      <c r="C36" s="1035"/>
      <c r="D36" s="1037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4" t="s">
        <v>279</v>
      </c>
      <c r="R36" s="975"/>
      <c r="S36" s="973"/>
      <c r="T36" s="924">
        <v>6.8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529.41176470588232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926" t="s">
        <v>703</v>
      </c>
      <c r="R38" s="927"/>
      <c r="S38" s="787">
        <v>0.9</v>
      </c>
      <c r="T38" s="925">
        <f>T37*0.9</f>
        <v>476.47058823529409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6.5000000000000002E-2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8" t="s">
        <v>701</v>
      </c>
      <c r="T39" s="1049"/>
      <c r="U39" s="1049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1.5229999999999999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76" t="s">
        <v>274</v>
      </c>
      <c r="M42" s="977"/>
      <c r="N42" s="977"/>
      <c r="O42" s="977"/>
      <c r="P42" s="97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0.01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72" t="s">
        <v>270</v>
      </c>
      <c r="M44" s="975"/>
      <c r="N44" s="973"/>
      <c r="O44" s="284">
        <v>6</v>
      </c>
      <c r="P44" s="214"/>
      <c r="Q44" s="974" t="s">
        <v>269</v>
      </c>
      <c r="R44" s="973"/>
      <c r="S44" s="215">
        <f>T22*O44</f>
        <v>607.1569892473118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1.4410000000000001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102.19283154121864</v>
      </c>
      <c r="E46" s="157"/>
      <c r="F46" s="443">
        <v>55</v>
      </c>
      <c r="G46" s="439" t="s">
        <v>24</v>
      </c>
      <c r="H46" s="440"/>
      <c r="I46" s="441"/>
      <c r="K46" s="158"/>
      <c r="L46" s="972" t="s">
        <v>689</v>
      </c>
      <c r="M46" s="975"/>
      <c r="N46" s="975"/>
      <c r="O46" s="975"/>
      <c r="P46" s="975"/>
      <c r="Q46" s="975"/>
      <c r="R46" s="973"/>
      <c r="S46" s="158"/>
      <c r="T46" s="158"/>
      <c r="U46" s="213">
        <f>T38 * 8</f>
        <v>3811.7647058823527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101.19283154121864</v>
      </c>
      <c r="E47" s="157"/>
      <c r="F47" s="443"/>
      <c r="G47" s="337"/>
      <c r="H47" s="338"/>
      <c r="I47" s="341"/>
      <c r="K47" s="158"/>
      <c r="L47" s="972" t="s">
        <v>263</v>
      </c>
      <c r="M47" s="975"/>
      <c r="N47" s="975"/>
      <c r="O47" s="975"/>
      <c r="P47" s="975"/>
      <c r="Q47" s="975"/>
      <c r="R47" s="973"/>
      <c r="S47" s="158"/>
      <c r="T47" s="158"/>
      <c r="U47" s="210">
        <f>IF(ISERROR(U46/S44),"",U46/S44)-1</f>
        <v>5.2780545614862646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119.77132980079909</v>
      </c>
      <c r="E48" s="157"/>
      <c r="F48" s="443">
        <v>56</v>
      </c>
      <c r="G48" s="204" t="s">
        <v>257</v>
      </c>
      <c r="H48" s="333"/>
      <c r="I48" s="445"/>
      <c r="K48" s="158"/>
      <c r="L48" s="972" t="s">
        <v>261</v>
      </c>
      <c r="M48" s="975"/>
      <c r="N48" s="975"/>
      <c r="O48" s="975"/>
      <c r="P48" s="975"/>
      <c r="Q48" s="975"/>
      <c r="R48" s="973"/>
      <c r="S48" s="158"/>
      <c r="T48" s="158"/>
      <c r="U48" s="210">
        <f>U47*15</f>
        <v>79.170818422293962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0.11970900043708929</v>
      </c>
      <c r="E49" s="157"/>
      <c r="F49" s="443">
        <v>57</v>
      </c>
      <c r="G49" s="171" t="s">
        <v>254</v>
      </c>
      <c r="H49" s="281"/>
      <c r="I49" s="207"/>
      <c r="K49" s="158"/>
      <c r="L49" s="979" t="s">
        <v>686</v>
      </c>
      <c r="M49" s="980"/>
      <c r="N49" s="980"/>
      <c r="O49" s="980"/>
      <c r="P49" s="980"/>
      <c r="Q49" s="980"/>
      <c r="R49" s="981"/>
      <c r="S49" s="158"/>
      <c r="T49" s="158"/>
      <c r="U49" s="210">
        <f>U46/480</f>
        <v>7.9411764705882346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0.25138890091788751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2" t="s">
        <v>687</v>
      </c>
      <c r="M50" s="983"/>
      <c r="N50" s="983"/>
      <c r="O50" s="983"/>
      <c r="P50" s="983"/>
      <c r="Q50" s="983"/>
      <c r="R50" s="983"/>
      <c r="S50" s="973"/>
      <c r="T50" s="158"/>
      <c r="U50" s="210">
        <f>480 - U48</f>
        <v>400.82918157770604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964" t="s">
        <v>245</v>
      </c>
      <c r="G51" s="965"/>
      <c r="H51" s="965"/>
      <c r="I51" s="966"/>
      <c r="K51" s="158"/>
      <c r="L51" s="972" t="s">
        <v>253</v>
      </c>
      <c r="M51" s="975"/>
      <c r="N51" s="975"/>
      <c r="O51" s="975"/>
      <c r="P51" s="975"/>
      <c r="Q51" s="975"/>
      <c r="R51" s="975"/>
      <c r="S51" s="973"/>
      <c r="T51" s="158"/>
      <c r="U51" s="206">
        <f>U50*U49</f>
        <v>3183.0552654700182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967"/>
      <c r="G52" s="968"/>
      <c r="H52" s="968"/>
      <c r="I52" s="969"/>
      <c r="K52" s="158"/>
      <c r="L52" s="972" t="s">
        <v>688</v>
      </c>
      <c r="M52" s="975"/>
      <c r="N52" s="975"/>
      <c r="O52" s="975"/>
      <c r="P52" s="975"/>
      <c r="Q52" s="975"/>
      <c r="R52" s="975"/>
      <c r="S52" s="973"/>
      <c r="T52" s="158"/>
      <c r="U52" s="203">
        <f>IF(ISERROR(U51/8),,U51/8)</f>
        <v>397.88190818375227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0.20530093574960814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4" t="s">
        <v>248</v>
      </c>
      <c r="M54" s="1045"/>
      <c r="N54" s="1045"/>
      <c r="O54" s="1046"/>
      <c r="P54" s="970">
        <f>U52</f>
        <v>397.88190818375227</v>
      </c>
      <c r="Q54" s="971"/>
      <c r="R54" s="1050" t="s">
        <v>702</v>
      </c>
      <c r="S54" s="323" t="s">
        <v>247</v>
      </c>
      <c r="T54" s="324"/>
      <c r="U54" s="324"/>
      <c r="V54" s="347">
        <f>O24</f>
        <v>0.11970900043708929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4.6317128313549748E-4</v>
      </c>
      <c r="L55" s="199"/>
      <c r="M55" s="158"/>
      <c r="N55" s="158"/>
      <c r="O55" s="158"/>
      <c r="P55" s="158"/>
      <c r="Q55" s="158"/>
      <c r="R55" s="1050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1.4919753086419754E-2</v>
      </c>
      <c r="L56" s="1044" t="s">
        <v>244</v>
      </c>
      <c r="M56" s="1045"/>
      <c r="N56" s="1045"/>
      <c r="O56" s="1046"/>
      <c r="P56" s="1047">
        <f>T30</f>
        <v>810</v>
      </c>
      <c r="Q56" s="1005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8.3796300305962496E-2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4.6087965168279378E-2</v>
      </c>
      <c r="E62" s="146"/>
      <c r="F62" s="304">
        <v>68</v>
      </c>
      <c r="G62" s="180" t="s">
        <v>231</v>
      </c>
      <c r="H62" s="182"/>
      <c r="I62" s="181">
        <f>SUM(I53:I61)</f>
        <v>0.23890253591796418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7.7770723007773331E-3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0.20530093574960814</v>
      </c>
      <c r="E64" s="146"/>
      <c r="F64" s="165">
        <v>70</v>
      </c>
      <c r="G64" s="167" t="s">
        <v>352</v>
      </c>
      <c r="H64" s="166"/>
      <c r="I64" s="162">
        <f>+I63+I62</f>
        <v>0.24667960821874152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S39:U39"/>
    <mergeCell ref="R54:R55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B8:B14"/>
    <mergeCell ref="C8:C14"/>
    <mergeCell ref="D8:D14"/>
    <mergeCell ref="B15:B19"/>
    <mergeCell ref="C15:C19"/>
    <mergeCell ref="O8:U8"/>
    <mergeCell ref="P9:T9"/>
    <mergeCell ref="O10:U10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5" fitToHeight="2" orientation="portrait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1"/>
      <c r="D2" s="1052"/>
      <c r="E2" s="1053"/>
      <c r="F2" s="1053"/>
      <c r="G2" s="105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4" t="s">
        <v>21</v>
      </c>
      <c r="B3" s="965"/>
      <c r="C3" s="965"/>
      <c r="D3" s="966"/>
      <c r="E3" s="263"/>
      <c r="F3" s="964" t="s">
        <v>320</v>
      </c>
      <c r="G3" s="965"/>
      <c r="H3" s="965"/>
      <c r="I3" s="966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1">
        <v>1</v>
      </c>
      <c r="B5" s="990" t="s">
        <v>317</v>
      </c>
      <c r="C5" s="992"/>
      <c r="D5" s="1055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1"/>
      <c r="B6" s="991"/>
      <c r="C6" s="993"/>
      <c r="D6" s="1055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1"/>
      <c r="B7" s="991"/>
      <c r="C7" s="993"/>
      <c r="D7" s="105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1"/>
      <c r="B8" s="991"/>
      <c r="C8" s="993"/>
      <c r="D8" s="1055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1"/>
      <c r="B9" s="991"/>
      <c r="C9" s="993"/>
      <c r="D9" s="1055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1"/>
      <c r="B10" s="991"/>
      <c r="C10" s="993"/>
      <c r="D10" s="1055"/>
      <c r="E10" s="204"/>
      <c r="F10" s="304">
        <v>34</v>
      </c>
      <c r="G10" s="188" t="s">
        <v>355</v>
      </c>
      <c r="H10" s="280"/>
      <c r="I10" s="257"/>
      <c r="J10" s="318"/>
      <c r="K10" s="158"/>
      <c r="L10" s="982" t="s">
        <v>313</v>
      </c>
      <c r="M10" s="983"/>
      <c r="N10" s="253"/>
      <c r="O10" s="285">
        <f>C33</f>
        <v>0</v>
      </c>
      <c r="P10" s="158"/>
      <c r="Q10" s="974" t="s">
        <v>312</v>
      </c>
      <c r="R10" s="973"/>
      <c r="S10" s="989">
        <f>+C17</f>
        <v>0</v>
      </c>
      <c r="T10" s="973"/>
      <c r="U10" s="158"/>
      <c r="V10" s="198"/>
      <c r="W10" s="158"/>
      <c r="X10" s="158"/>
      <c r="Y10" s="158"/>
    </row>
    <row r="11" spans="1:25" s="237" customFormat="1" ht="13.5" thickBot="1">
      <c r="A11" s="1021"/>
      <c r="B11" s="991"/>
      <c r="C11" s="993"/>
      <c r="D11" s="105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1">
        <v>2</v>
      </c>
      <c r="B12" s="990" t="s">
        <v>306</v>
      </c>
      <c r="C12" s="992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2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7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1"/>
      <c r="B13" s="991"/>
      <c r="C13" s="993"/>
      <c r="D13" s="1022"/>
      <c r="E13" s="204"/>
      <c r="F13" s="443"/>
      <c r="G13" s="200" t="s">
        <v>301</v>
      </c>
      <c r="H13" s="176"/>
      <c r="I13" s="445"/>
      <c r="J13" s="318"/>
      <c r="K13" s="158"/>
      <c r="L13" s="972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1"/>
      <c r="B14" s="991"/>
      <c r="C14" s="993"/>
      <c r="D14" s="102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1"/>
      <c r="B15" s="991"/>
      <c r="C15" s="993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2" t="s">
        <v>303</v>
      </c>
      <c r="M15" s="983"/>
      <c r="N15" s="252"/>
      <c r="O15" s="254">
        <f>SUM(O10:O13)</f>
        <v>0</v>
      </c>
      <c r="P15" s="158"/>
      <c r="Q15" s="974" t="s">
        <v>302</v>
      </c>
      <c r="R15" s="975"/>
      <c r="S15" s="97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1"/>
      <c r="B16" s="991"/>
      <c r="C16" s="995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2" t="s">
        <v>300</v>
      </c>
      <c r="M17" s="983"/>
      <c r="N17" s="252"/>
      <c r="O17" s="301">
        <f>+D39</f>
        <v>0</v>
      </c>
      <c r="P17" s="158"/>
      <c r="Q17" s="974" t="s">
        <v>299</v>
      </c>
      <c r="R17" s="97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72" t="s">
        <v>297</v>
      </c>
      <c r="M19" s="973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1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2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1"/>
      <c r="B22" s="1056" t="s">
        <v>22</v>
      </c>
      <c r="C22" s="1056"/>
      <c r="D22" s="105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1"/>
      <c r="B23" s="1056"/>
      <c r="C23" s="1056"/>
      <c r="D23" s="1057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2"/>
      <c r="B24" s="1058"/>
      <c r="C24" s="1058"/>
      <c r="D24" s="1059"/>
      <c r="E24" s="157"/>
      <c r="F24" s="307">
        <v>43</v>
      </c>
      <c r="G24" s="1060" t="s">
        <v>507</v>
      </c>
      <c r="H24" s="1061"/>
      <c r="I24" s="1062"/>
      <c r="J24" s="158"/>
      <c r="K24" s="158"/>
      <c r="L24" s="984" t="s">
        <v>289</v>
      </c>
      <c r="M24" s="985"/>
      <c r="N24" s="985"/>
      <c r="O24" s="985"/>
      <c r="P24" s="986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3"/>
      <c r="H25" s="1064"/>
      <c r="I25" s="1065"/>
      <c r="J25" s="158"/>
      <c r="K25" s="158"/>
      <c r="L25" s="236"/>
      <c r="M25" s="229"/>
      <c r="N25" s="229"/>
      <c r="O25" s="229"/>
      <c r="P25" s="228"/>
      <c r="Q25" s="1000" t="s">
        <v>288</v>
      </c>
      <c r="R25" s="1001"/>
      <c r="S25" s="1002"/>
      <c r="T25" s="235">
        <v>7.5</v>
      </c>
      <c r="U25" s="158"/>
      <c r="V25" s="198"/>
      <c r="W25" s="158"/>
      <c r="X25" s="158"/>
      <c r="Y25" s="158"/>
    </row>
    <row r="26" spans="1:25">
      <c r="A26" s="1031">
        <v>8</v>
      </c>
      <c r="B26" s="991" t="s">
        <v>285</v>
      </c>
      <c r="C26" s="992"/>
      <c r="D26" s="102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1"/>
      <c r="B27" s="991"/>
      <c r="C27" s="993"/>
      <c r="D27" s="102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1"/>
      <c r="B28" s="991"/>
      <c r="C28" s="993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1"/>
      <c r="B29" s="991"/>
      <c r="C29" s="993"/>
      <c r="D29" s="102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1"/>
      <c r="B30" s="991"/>
      <c r="C30" s="993"/>
      <c r="D30" s="1022"/>
      <c r="E30" s="157"/>
      <c r="F30" s="307">
        <v>47</v>
      </c>
      <c r="G30" s="1068" t="s">
        <v>508</v>
      </c>
      <c r="H30" s="1069"/>
      <c r="I30" s="107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2"/>
      <c r="B31" s="1066"/>
      <c r="C31" s="1035"/>
      <c r="D31" s="1067"/>
      <c r="E31" s="157"/>
      <c r="F31" s="307"/>
      <c r="G31" s="334"/>
      <c r="H31" s="335"/>
      <c r="I31" s="340"/>
      <c r="J31" s="158"/>
      <c r="K31" s="158"/>
      <c r="L31" s="1003" t="s">
        <v>282</v>
      </c>
      <c r="M31" s="1004"/>
      <c r="N31" s="1004"/>
      <c r="O31" s="1005"/>
      <c r="P31" s="158"/>
      <c r="Q31" s="972" t="s">
        <v>280</v>
      </c>
      <c r="R31" s="97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73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76" t="s">
        <v>274</v>
      </c>
      <c r="M38" s="977"/>
      <c r="N38" s="977"/>
      <c r="O38" s="977"/>
      <c r="P38" s="97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2" t="s">
        <v>270</v>
      </c>
      <c r="M40" s="975"/>
      <c r="N40" s="973"/>
      <c r="O40" s="284">
        <v>6</v>
      </c>
      <c r="P40" s="214"/>
      <c r="Q40" s="974" t="s">
        <v>269</v>
      </c>
      <c r="R40" s="97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72" t="s">
        <v>265</v>
      </c>
      <c r="M42" s="975"/>
      <c r="N42" s="975"/>
      <c r="O42" s="975"/>
      <c r="P42" s="975"/>
      <c r="Q42" s="975"/>
      <c r="R42" s="973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72" t="s">
        <v>263</v>
      </c>
      <c r="M43" s="975"/>
      <c r="N43" s="975"/>
      <c r="O43" s="975"/>
      <c r="P43" s="975"/>
      <c r="Q43" s="975"/>
      <c r="R43" s="97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72" t="s">
        <v>261</v>
      </c>
      <c r="M44" s="975"/>
      <c r="N44" s="975"/>
      <c r="O44" s="975"/>
      <c r="P44" s="975"/>
      <c r="Q44" s="975"/>
      <c r="R44" s="97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79" t="s">
        <v>259</v>
      </c>
      <c r="M45" s="980"/>
      <c r="N45" s="980"/>
      <c r="O45" s="980"/>
      <c r="P45" s="980"/>
      <c r="Q45" s="980"/>
      <c r="R45" s="981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2" t="s">
        <v>256</v>
      </c>
      <c r="M46" s="983"/>
      <c r="N46" s="983"/>
      <c r="O46" s="983"/>
      <c r="P46" s="983"/>
      <c r="Q46" s="983"/>
      <c r="R46" s="983"/>
      <c r="S46" s="97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4" t="s">
        <v>245</v>
      </c>
      <c r="G47" s="965"/>
      <c r="H47" s="965"/>
      <c r="I47" s="966"/>
      <c r="K47" s="158"/>
      <c r="L47" s="972" t="s">
        <v>253</v>
      </c>
      <c r="M47" s="975"/>
      <c r="N47" s="975"/>
      <c r="O47" s="975"/>
      <c r="P47" s="975"/>
      <c r="Q47" s="975"/>
      <c r="R47" s="975"/>
      <c r="S47" s="97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7"/>
      <c r="G48" s="968"/>
      <c r="H48" s="968"/>
      <c r="I48" s="969"/>
      <c r="K48" s="158"/>
      <c r="L48" s="972" t="s">
        <v>251</v>
      </c>
      <c r="M48" s="975"/>
      <c r="N48" s="975"/>
      <c r="O48" s="975"/>
      <c r="P48" s="975"/>
      <c r="Q48" s="975"/>
      <c r="R48" s="975"/>
      <c r="S48" s="97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1005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100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1" t="s">
        <v>334</v>
      </c>
      <c r="P66" s="1072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1"/>
      <c r="D2" s="1052"/>
      <c r="E2" s="1053"/>
      <c r="F2" s="1053"/>
      <c r="G2" s="105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4" t="s">
        <v>21</v>
      </c>
      <c r="B3" s="965"/>
      <c r="C3" s="965"/>
      <c r="D3" s="966"/>
      <c r="E3" s="263"/>
      <c r="F3" s="964" t="s">
        <v>320</v>
      </c>
      <c r="G3" s="965"/>
      <c r="H3" s="965"/>
      <c r="I3" s="966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1">
        <v>1</v>
      </c>
      <c r="B5" s="990" t="s">
        <v>317</v>
      </c>
      <c r="C5" s="992"/>
      <c r="D5" s="1055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1"/>
      <c r="B6" s="991"/>
      <c r="C6" s="993"/>
      <c r="D6" s="1055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1"/>
      <c r="B7" s="991"/>
      <c r="C7" s="993"/>
      <c r="D7" s="105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1"/>
      <c r="B8" s="991"/>
      <c r="C8" s="993"/>
      <c r="D8" s="1055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1"/>
      <c r="B9" s="991"/>
      <c r="C9" s="993"/>
      <c r="D9" s="1055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1"/>
      <c r="B10" s="991"/>
      <c r="C10" s="993"/>
      <c r="D10" s="1055"/>
      <c r="E10" s="204"/>
      <c r="F10" s="304">
        <v>34</v>
      </c>
      <c r="G10" s="188" t="s">
        <v>355</v>
      </c>
      <c r="H10" s="280"/>
      <c r="I10" s="257"/>
      <c r="J10" s="318"/>
      <c r="K10" s="158"/>
      <c r="L10" s="982" t="s">
        <v>313</v>
      </c>
      <c r="M10" s="983"/>
      <c r="N10" s="253"/>
      <c r="O10" s="285">
        <f>C33</f>
        <v>0</v>
      </c>
      <c r="P10" s="158"/>
      <c r="Q10" s="974" t="s">
        <v>312</v>
      </c>
      <c r="R10" s="973"/>
      <c r="S10" s="989">
        <f>+C17</f>
        <v>0</v>
      </c>
      <c r="T10" s="973"/>
      <c r="U10" s="158"/>
      <c r="V10" s="198"/>
      <c r="W10" s="158"/>
      <c r="X10" s="158"/>
      <c r="Y10" s="158"/>
    </row>
    <row r="11" spans="1:25" s="237" customFormat="1" ht="13.5" thickBot="1">
      <c r="A11" s="1021"/>
      <c r="B11" s="991"/>
      <c r="C11" s="993"/>
      <c r="D11" s="105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1">
        <v>2</v>
      </c>
      <c r="B12" s="990" t="s">
        <v>306</v>
      </c>
      <c r="C12" s="992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2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7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1"/>
      <c r="B13" s="991"/>
      <c r="C13" s="993"/>
      <c r="D13" s="1022"/>
      <c r="E13" s="204"/>
      <c r="F13" s="443"/>
      <c r="G13" s="200" t="s">
        <v>301</v>
      </c>
      <c r="H13" s="176"/>
      <c r="I13" s="445"/>
      <c r="J13" s="318"/>
      <c r="K13" s="158"/>
      <c r="L13" s="972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1"/>
      <c r="B14" s="991"/>
      <c r="C14" s="993"/>
      <c r="D14" s="102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1"/>
      <c r="B15" s="991"/>
      <c r="C15" s="993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2" t="s">
        <v>303</v>
      </c>
      <c r="M15" s="983"/>
      <c r="N15" s="252"/>
      <c r="O15" s="254">
        <f>SUM(O10:O13)</f>
        <v>0</v>
      </c>
      <c r="P15" s="158"/>
      <c r="Q15" s="974" t="s">
        <v>302</v>
      </c>
      <c r="R15" s="975"/>
      <c r="S15" s="97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1"/>
      <c r="B16" s="991"/>
      <c r="C16" s="995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2" t="s">
        <v>300</v>
      </c>
      <c r="M17" s="983"/>
      <c r="N17" s="252"/>
      <c r="O17" s="301">
        <f>+D39</f>
        <v>0</v>
      </c>
      <c r="P17" s="158"/>
      <c r="Q17" s="974" t="s">
        <v>299</v>
      </c>
      <c r="R17" s="97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72" t="s">
        <v>297</v>
      </c>
      <c r="M19" s="973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1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2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1"/>
      <c r="B22" s="1056" t="s">
        <v>22</v>
      </c>
      <c r="C22" s="1056"/>
      <c r="D22" s="105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1"/>
      <c r="B23" s="1056"/>
      <c r="C23" s="1056"/>
      <c r="D23" s="1057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2"/>
      <c r="B24" s="1058"/>
      <c r="C24" s="1058"/>
      <c r="D24" s="1059"/>
      <c r="E24" s="157"/>
      <c r="F24" s="307">
        <v>43</v>
      </c>
      <c r="G24" s="1060" t="s">
        <v>507</v>
      </c>
      <c r="H24" s="1061"/>
      <c r="I24" s="1062"/>
      <c r="J24" s="158"/>
      <c r="K24" s="158"/>
      <c r="L24" s="984" t="s">
        <v>289</v>
      </c>
      <c r="M24" s="985"/>
      <c r="N24" s="985"/>
      <c r="O24" s="985"/>
      <c r="P24" s="986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3"/>
      <c r="H25" s="1064"/>
      <c r="I25" s="1065"/>
      <c r="J25" s="158"/>
      <c r="K25" s="158"/>
      <c r="L25" s="236"/>
      <c r="M25" s="229"/>
      <c r="N25" s="229"/>
      <c r="O25" s="229"/>
      <c r="P25" s="228"/>
      <c r="Q25" s="1000" t="s">
        <v>288</v>
      </c>
      <c r="R25" s="1001"/>
      <c r="S25" s="1002"/>
      <c r="T25" s="235"/>
      <c r="U25" s="158"/>
      <c r="V25" s="198"/>
      <c r="W25" s="158"/>
      <c r="X25" s="158"/>
      <c r="Y25" s="158"/>
    </row>
    <row r="26" spans="1:25">
      <c r="A26" s="1031">
        <v>8</v>
      </c>
      <c r="B26" s="991" t="s">
        <v>285</v>
      </c>
      <c r="C26" s="992"/>
      <c r="D26" s="102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1"/>
      <c r="B27" s="991"/>
      <c r="C27" s="993"/>
      <c r="D27" s="102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1"/>
      <c r="B28" s="991"/>
      <c r="C28" s="993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1"/>
      <c r="B29" s="991"/>
      <c r="C29" s="993"/>
      <c r="D29" s="102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1"/>
      <c r="B30" s="991"/>
      <c r="C30" s="993"/>
      <c r="D30" s="1022"/>
      <c r="E30" s="157"/>
      <c r="F30" s="307">
        <v>47</v>
      </c>
      <c r="G30" s="1068" t="s">
        <v>508</v>
      </c>
      <c r="H30" s="1069"/>
      <c r="I30" s="107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2"/>
      <c r="B31" s="1066"/>
      <c r="C31" s="1035"/>
      <c r="D31" s="1067"/>
      <c r="E31" s="157"/>
      <c r="F31" s="307"/>
      <c r="G31" s="334"/>
      <c r="H31" s="335"/>
      <c r="I31" s="340"/>
      <c r="J31" s="158"/>
      <c r="K31" s="158"/>
      <c r="L31" s="1003" t="s">
        <v>282</v>
      </c>
      <c r="M31" s="1004"/>
      <c r="N31" s="1004"/>
      <c r="O31" s="1005"/>
      <c r="P31" s="158"/>
      <c r="Q31" s="972" t="s">
        <v>280</v>
      </c>
      <c r="R31" s="97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73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76" t="s">
        <v>274</v>
      </c>
      <c r="M38" s="977"/>
      <c r="N38" s="977"/>
      <c r="O38" s="977"/>
      <c r="P38" s="97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2" t="s">
        <v>270</v>
      </c>
      <c r="M40" s="975"/>
      <c r="N40" s="973"/>
      <c r="O40" s="284">
        <v>6</v>
      </c>
      <c r="P40" s="214"/>
      <c r="Q40" s="974" t="s">
        <v>269</v>
      </c>
      <c r="R40" s="97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72" t="s">
        <v>265</v>
      </c>
      <c r="M42" s="975"/>
      <c r="N42" s="975"/>
      <c r="O42" s="975"/>
      <c r="P42" s="975"/>
      <c r="Q42" s="975"/>
      <c r="R42" s="97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72" t="s">
        <v>263</v>
      </c>
      <c r="M43" s="975"/>
      <c r="N43" s="975"/>
      <c r="O43" s="975"/>
      <c r="P43" s="975"/>
      <c r="Q43" s="975"/>
      <c r="R43" s="97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72" t="s">
        <v>261</v>
      </c>
      <c r="M44" s="975"/>
      <c r="N44" s="975"/>
      <c r="O44" s="975"/>
      <c r="P44" s="975"/>
      <c r="Q44" s="975"/>
      <c r="R44" s="97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79" t="s">
        <v>259</v>
      </c>
      <c r="M45" s="980"/>
      <c r="N45" s="980"/>
      <c r="O45" s="980"/>
      <c r="P45" s="980"/>
      <c r="Q45" s="980"/>
      <c r="R45" s="98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2" t="s">
        <v>256</v>
      </c>
      <c r="M46" s="983"/>
      <c r="N46" s="983"/>
      <c r="O46" s="983"/>
      <c r="P46" s="983"/>
      <c r="Q46" s="983"/>
      <c r="R46" s="983"/>
      <c r="S46" s="97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4" t="s">
        <v>245</v>
      </c>
      <c r="G47" s="965"/>
      <c r="H47" s="965"/>
      <c r="I47" s="966"/>
      <c r="K47" s="158"/>
      <c r="L47" s="972" t="s">
        <v>253</v>
      </c>
      <c r="M47" s="975"/>
      <c r="N47" s="975"/>
      <c r="O47" s="975"/>
      <c r="P47" s="975"/>
      <c r="Q47" s="975"/>
      <c r="R47" s="975"/>
      <c r="S47" s="97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7"/>
      <c r="G48" s="968"/>
      <c r="H48" s="968"/>
      <c r="I48" s="969"/>
      <c r="K48" s="158"/>
      <c r="L48" s="972" t="s">
        <v>251</v>
      </c>
      <c r="M48" s="975"/>
      <c r="N48" s="975"/>
      <c r="O48" s="975"/>
      <c r="P48" s="975"/>
      <c r="Q48" s="975"/>
      <c r="R48" s="975"/>
      <c r="S48" s="97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1005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100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1" t="s">
        <v>334</v>
      </c>
      <c r="P66" s="1072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1"/>
      <c r="D2" s="1052"/>
      <c r="E2" s="1053"/>
      <c r="F2" s="1053"/>
      <c r="G2" s="105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4" t="s">
        <v>21</v>
      </c>
      <c r="B3" s="965"/>
      <c r="C3" s="965"/>
      <c r="D3" s="966"/>
      <c r="E3" s="263"/>
      <c r="F3" s="964" t="s">
        <v>320</v>
      </c>
      <c r="G3" s="965"/>
      <c r="H3" s="965"/>
      <c r="I3" s="966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1">
        <v>1</v>
      </c>
      <c r="B5" s="990" t="s">
        <v>317</v>
      </c>
      <c r="C5" s="992"/>
      <c r="D5" s="1055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1"/>
      <c r="B6" s="991"/>
      <c r="C6" s="993"/>
      <c r="D6" s="1055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1"/>
      <c r="B7" s="991"/>
      <c r="C7" s="993"/>
      <c r="D7" s="105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1"/>
      <c r="B8" s="991"/>
      <c r="C8" s="993"/>
      <c r="D8" s="1055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1"/>
      <c r="B9" s="991"/>
      <c r="C9" s="993"/>
      <c r="D9" s="1055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1"/>
      <c r="B10" s="991"/>
      <c r="C10" s="993"/>
      <c r="D10" s="1055"/>
      <c r="E10" s="204"/>
      <c r="F10" s="304">
        <v>34</v>
      </c>
      <c r="G10" s="188" t="s">
        <v>355</v>
      </c>
      <c r="H10" s="280"/>
      <c r="I10" s="257"/>
      <c r="J10" s="318"/>
      <c r="K10" s="158"/>
      <c r="L10" s="982" t="s">
        <v>313</v>
      </c>
      <c r="M10" s="983"/>
      <c r="N10" s="253"/>
      <c r="O10" s="285">
        <f>C33</f>
        <v>0</v>
      </c>
      <c r="P10" s="158"/>
      <c r="Q10" s="974" t="s">
        <v>312</v>
      </c>
      <c r="R10" s="973"/>
      <c r="S10" s="989">
        <f>+C17</f>
        <v>0</v>
      </c>
      <c r="T10" s="973"/>
      <c r="U10" s="158"/>
      <c r="V10" s="198"/>
      <c r="W10" s="158"/>
      <c r="X10" s="158"/>
      <c r="Y10" s="158"/>
    </row>
    <row r="11" spans="1:25" s="237" customFormat="1" ht="13.5" thickBot="1">
      <c r="A11" s="1021"/>
      <c r="B11" s="991"/>
      <c r="C11" s="993"/>
      <c r="D11" s="105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1">
        <v>2</v>
      </c>
      <c r="B12" s="990" t="s">
        <v>306</v>
      </c>
      <c r="C12" s="992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2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7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1"/>
      <c r="B13" s="991"/>
      <c r="C13" s="993"/>
      <c r="D13" s="1022"/>
      <c r="E13" s="204"/>
      <c r="F13" s="710"/>
      <c r="G13" s="200" t="s">
        <v>301</v>
      </c>
      <c r="H13" s="176"/>
      <c r="I13" s="712"/>
      <c r="J13" s="318"/>
      <c r="K13" s="158"/>
      <c r="L13" s="972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1"/>
      <c r="B14" s="991"/>
      <c r="C14" s="993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1"/>
      <c r="B15" s="991"/>
      <c r="C15" s="993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2" t="s">
        <v>303</v>
      </c>
      <c r="M15" s="983"/>
      <c r="N15" s="252"/>
      <c r="O15" s="254">
        <f>SUM(O10:O13)</f>
        <v>0</v>
      </c>
      <c r="P15" s="158"/>
      <c r="Q15" s="974" t="s">
        <v>302</v>
      </c>
      <c r="R15" s="975"/>
      <c r="S15" s="97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1"/>
      <c r="B16" s="991"/>
      <c r="C16" s="995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2" t="s">
        <v>300</v>
      </c>
      <c r="M17" s="983"/>
      <c r="N17" s="252"/>
      <c r="O17" s="301">
        <f>+D39</f>
        <v>0</v>
      </c>
      <c r="P17" s="158"/>
      <c r="Q17" s="974" t="s">
        <v>299</v>
      </c>
      <c r="R17" s="97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2" t="s">
        <v>297</v>
      </c>
      <c r="M19" s="973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2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1"/>
      <c r="B22" s="1056" t="s">
        <v>22</v>
      </c>
      <c r="C22" s="1056"/>
      <c r="D22" s="105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1"/>
      <c r="B23" s="1056"/>
      <c r="C23" s="1056"/>
      <c r="D23" s="1057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2"/>
      <c r="B24" s="1058"/>
      <c r="C24" s="1058"/>
      <c r="D24" s="1059"/>
      <c r="E24" s="157"/>
      <c r="F24" s="307">
        <v>43</v>
      </c>
      <c r="G24" s="1060" t="s">
        <v>507</v>
      </c>
      <c r="H24" s="1061"/>
      <c r="I24" s="1062"/>
      <c r="J24" s="158"/>
      <c r="K24" s="158"/>
      <c r="L24" s="984" t="s">
        <v>289</v>
      </c>
      <c r="M24" s="985"/>
      <c r="N24" s="985"/>
      <c r="O24" s="985"/>
      <c r="P24" s="986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3"/>
      <c r="H25" s="1064"/>
      <c r="I25" s="1065"/>
      <c r="J25" s="158"/>
      <c r="K25" s="158"/>
      <c r="L25" s="236"/>
      <c r="M25" s="229"/>
      <c r="N25" s="229"/>
      <c r="O25" s="229"/>
      <c r="P25" s="228"/>
      <c r="Q25" s="1000" t="s">
        <v>288</v>
      </c>
      <c r="R25" s="1001"/>
      <c r="S25" s="1002"/>
      <c r="T25" s="235"/>
      <c r="U25" s="158"/>
      <c r="V25" s="198"/>
      <c r="W25" s="158"/>
      <c r="X25" s="158"/>
      <c r="Y25" s="158"/>
    </row>
    <row r="26" spans="1:25">
      <c r="A26" s="1031">
        <v>8</v>
      </c>
      <c r="B26" s="991" t="s">
        <v>285</v>
      </c>
      <c r="C26" s="992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1"/>
      <c r="B27" s="991"/>
      <c r="C27" s="993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1"/>
      <c r="B28" s="991"/>
      <c r="C28" s="993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1"/>
      <c r="B29" s="991"/>
      <c r="C29" s="993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1"/>
      <c r="B30" s="991"/>
      <c r="C30" s="993"/>
      <c r="D30" s="1022"/>
      <c r="E30" s="157"/>
      <c r="F30" s="307">
        <v>47</v>
      </c>
      <c r="G30" s="1068" t="s">
        <v>508</v>
      </c>
      <c r="H30" s="1069"/>
      <c r="I30" s="107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2"/>
      <c r="B31" s="1066"/>
      <c r="C31" s="1035"/>
      <c r="D31" s="1067"/>
      <c r="E31" s="157"/>
      <c r="F31" s="307"/>
      <c r="G31" s="334"/>
      <c r="H31" s="335"/>
      <c r="I31" s="340"/>
      <c r="J31" s="158"/>
      <c r="K31" s="158"/>
      <c r="L31" s="1003" t="s">
        <v>282</v>
      </c>
      <c r="M31" s="1004"/>
      <c r="N31" s="1004"/>
      <c r="O31" s="1005"/>
      <c r="P31" s="158"/>
      <c r="Q31" s="972" t="s">
        <v>280</v>
      </c>
      <c r="R31" s="97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7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6" t="s">
        <v>274</v>
      </c>
      <c r="M38" s="977"/>
      <c r="N38" s="977"/>
      <c r="O38" s="977"/>
      <c r="P38" s="97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2" t="s">
        <v>270</v>
      </c>
      <c r="M40" s="975"/>
      <c r="N40" s="973"/>
      <c r="O40" s="284">
        <v>6</v>
      </c>
      <c r="P40" s="214"/>
      <c r="Q40" s="974" t="s">
        <v>269</v>
      </c>
      <c r="R40" s="97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2" t="s">
        <v>265</v>
      </c>
      <c r="M42" s="975"/>
      <c r="N42" s="975"/>
      <c r="O42" s="975"/>
      <c r="P42" s="975"/>
      <c r="Q42" s="975"/>
      <c r="R42" s="97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2" t="s">
        <v>263</v>
      </c>
      <c r="M43" s="975"/>
      <c r="N43" s="975"/>
      <c r="O43" s="975"/>
      <c r="P43" s="975"/>
      <c r="Q43" s="975"/>
      <c r="R43" s="97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2" t="s">
        <v>261</v>
      </c>
      <c r="M44" s="975"/>
      <c r="N44" s="975"/>
      <c r="O44" s="975"/>
      <c r="P44" s="975"/>
      <c r="Q44" s="975"/>
      <c r="R44" s="97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9" t="s">
        <v>259</v>
      </c>
      <c r="M45" s="980"/>
      <c r="N45" s="980"/>
      <c r="O45" s="980"/>
      <c r="P45" s="980"/>
      <c r="Q45" s="980"/>
      <c r="R45" s="98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2" t="s">
        <v>256</v>
      </c>
      <c r="M46" s="983"/>
      <c r="N46" s="983"/>
      <c r="O46" s="983"/>
      <c r="P46" s="983"/>
      <c r="Q46" s="983"/>
      <c r="R46" s="983"/>
      <c r="S46" s="97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4" t="s">
        <v>245</v>
      </c>
      <c r="G47" s="965"/>
      <c r="H47" s="965"/>
      <c r="I47" s="966"/>
      <c r="K47" s="158"/>
      <c r="L47" s="972" t="s">
        <v>253</v>
      </c>
      <c r="M47" s="975"/>
      <c r="N47" s="975"/>
      <c r="O47" s="975"/>
      <c r="P47" s="975"/>
      <c r="Q47" s="975"/>
      <c r="R47" s="975"/>
      <c r="S47" s="97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7"/>
      <c r="G48" s="968"/>
      <c r="H48" s="968"/>
      <c r="I48" s="969"/>
      <c r="K48" s="158"/>
      <c r="L48" s="972" t="s">
        <v>251</v>
      </c>
      <c r="M48" s="975"/>
      <c r="N48" s="975"/>
      <c r="O48" s="975"/>
      <c r="P48" s="975"/>
      <c r="Q48" s="975"/>
      <c r="R48" s="975"/>
      <c r="S48" s="97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100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100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1" t="s">
        <v>334</v>
      </c>
      <c r="P66" s="1072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1"/>
      <c r="D2" s="1052"/>
      <c r="E2" s="1053"/>
      <c r="F2" s="1053"/>
      <c r="G2" s="105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4" t="s">
        <v>21</v>
      </c>
      <c r="B3" s="965"/>
      <c r="C3" s="965"/>
      <c r="D3" s="966"/>
      <c r="E3" s="263"/>
      <c r="F3" s="964" t="s">
        <v>320</v>
      </c>
      <c r="G3" s="965"/>
      <c r="H3" s="965"/>
      <c r="I3" s="966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1">
        <v>1</v>
      </c>
      <c r="B5" s="990" t="s">
        <v>317</v>
      </c>
      <c r="C5" s="992"/>
      <c r="D5" s="1055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1"/>
      <c r="B6" s="991"/>
      <c r="C6" s="993"/>
      <c r="D6" s="1055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1"/>
      <c r="B7" s="991"/>
      <c r="C7" s="993"/>
      <c r="D7" s="105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1"/>
      <c r="B8" s="991"/>
      <c r="C8" s="993"/>
      <c r="D8" s="1055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1"/>
      <c r="B9" s="991"/>
      <c r="C9" s="993"/>
      <c r="D9" s="1055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1"/>
      <c r="B10" s="991"/>
      <c r="C10" s="993"/>
      <c r="D10" s="1055"/>
      <c r="E10" s="204"/>
      <c r="F10" s="304">
        <v>34</v>
      </c>
      <c r="G10" s="188" t="s">
        <v>355</v>
      </c>
      <c r="H10" s="280"/>
      <c r="I10" s="257"/>
      <c r="J10" s="318"/>
      <c r="K10" s="158"/>
      <c r="L10" s="982" t="s">
        <v>313</v>
      </c>
      <c r="M10" s="983"/>
      <c r="N10" s="253"/>
      <c r="O10" s="285">
        <f>C33</f>
        <v>0</v>
      </c>
      <c r="P10" s="158"/>
      <c r="Q10" s="974" t="s">
        <v>312</v>
      </c>
      <c r="R10" s="973"/>
      <c r="S10" s="989">
        <f>+C17</f>
        <v>0</v>
      </c>
      <c r="T10" s="973"/>
      <c r="U10" s="158"/>
      <c r="V10" s="198"/>
      <c r="W10" s="158"/>
      <c r="X10" s="158"/>
      <c r="Y10" s="158"/>
    </row>
    <row r="11" spans="1:25" s="237" customFormat="1" ht="13.5" thickBot="1">
      <c r="A11" s="1021"/>
      <c r="B11" s="991"/>
      <c r="C11" s="993"/>
      <c r="D11" s="105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1">
        <v>2</v>
      </c>
      <c r="B12" s="990" t="s">
        <v>306</v>
      </c>
      <c r="C12" s="992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2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7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1"/>
      <c r="B13" s="991"/>
      <c r="C13" s="993"/>
      <c r="D13" s="1022"/>
      <c r="E13" s="204"/>
      <c r="F13" s="710"/>
      <c r="G13" s="200" t="s">
        <v>301</v>
      </c>
      <c r="H13" s="176"/>
      <c r="I13" s="712"/>
      <c r="J13" s="318"/>
      <c r="K13" s="158"/>
      <c r="L13" s="972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1"/>
      <c r="B14" s="991"/>
      <c r="C14" s="993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1"/>
      <c r="B15" s="991"/>
      <c r="C15" s="993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2" t="s">
        <v>303</v>
      </c>
      <c r="M15" s="983"/>
      <c r="N15" s="252"/>
      <c r="O15" s="254">
        <f>SUM(O10:O13)</f>
        <v>0</v>
      </c>
      <c r="P15" s="158"/>
      <c r="Q15" s="974" t="s">
        <v>302</v>
      </c>
      <c r="R15" s="975"/>
      <c r="S15" s="97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1"/>
      <c r="B16" s="991"/>
      <c r="C16" s="995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2" t="s">
        <v>300</v>
      </c>
      <c r="M17" s="983"/>
      <c r="N17" s="252"/>
      <c r="O17" s="301">
        <f>+D39</f>
        <v>0</v>
      </c>
      <c r="P17" s="158"/>
      <c r="Q17" s="974" t="s">
        <v>299</v>
      </c>
      <c r="R17" s="97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2" t="s">
        <v>297</v>
      </c>
      <c r="M19" s="973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2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1"/>
      <c r="B22" s="1056" t="s">
        <v>22</v>
      </c>
      <c r="C22" s="1056"/>
      <c r="D22" s="105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1"/>
      <c r="B23" s="1056"/>
      <c r="C23" s="1056"/>
      <c r="D23" s="1057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2"/>
      <c r="B24" s="1058"/>
      <c r="C24" s="1058"/>
      <c r="D24" s="1059"/>
      <c r="E24" s="157"/>
      <c r="F24" s="307">
        <v>43</v>
      </c>
      <c r="G24" s="1060" t="s">
        <v>507</v>
      </c>
      <c r="H24" s="1061"/>
      <c r="I24" s="1062"/>
      <c r="J24" s="158"/>
      <c r="K24" s="158"/>
      <c r="L24" s="984" t="s">
        <v>289</v>
      </c>
      <c r="M24" s="985"/>
      <c r="N24" s="985"/>
      <c r="O24" s="985"/>
      <c r="P24" s="986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3"/>
      <c r="H25" s="1064"/>
      <c r="I25" s="1065"/>
      <c r="J25" s="158"/>
      <c r="K25" s="158"/>
      <c r="L25" s="236"/>
      <c r="M25" s="229"/>
      <c r="N25" s="229"/>
      <c r="O25" s="229"/>
      <c r="P25" s="228"/>
      <c r="Q25" s="1000" t="s">
        <v>288</v>
      </c>
      <c r="R25" s="1001"/>
      <c r="S25" s="1002"/>
      <c r="T25" s="235"/>
      <c r="U25" s="158"/>
      <c r="V25" s="198"/>
      <c r="W25" s="158"/>
      <c r="X25" s="158"/>
      <c r="Y25" s="158"/>
    </row>
    <row r="26" spans="1:25">
      <c r="A26" s="1031">
        <v>8</v>
      </c>
      <c r="B26" s="991" t="s">
        <v>285</v>
      </c>
      <c r="C26" s="992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1"/>
      <c r="B27" s="991"/>
      <c r="C27" s="993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1"/>
      <c r="B28" s="991"/>
      <c r="C28" s="993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1"/>
      <c r="B29" s="991"/>
      <c r="C29" s="993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1"/>
      <c r="B30" s="991"/>
      <c r="C30" s="993"/>
      <c r="D30" s="1022"/>
      <c r="E30" s="157"/>
      <c r="F30" s="307">
        <v>47</v>
      </c>
      <c r="G30" s="1068" t="s">
        <v>508</v>
      </c>
      <c r="H30" s="1069"/>
      <c r="I30" s="107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2"/>
      <c r="B31" s="1066"/>
      <c r="C31" s="1035"/>
      <c r="D31" s="1067"/>
      <c r="E31" s="157"/>
      <c r="F31" s="307"/>
      <c r="G31" s="334"/>
      <c r="H31" s="335"/>
      <c r="I31" s="340"/>
      <c r="J31" s="158"/>
      <c r="K31" s="158"/>
      <c r="L31" s="1003" t="s">
        <v>282</v>
      </c>
      <c r="M31" s="1004"/>
      <c r="N31" s="1004"/>
      <c r="O31" s="1005"/>
      <c r="P31" s="158"/>
      <c r="Q31" s="972" t="s">
        <v>280</v>
      </c>
      <c r="R31" s="97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7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6" t="s">
        <v>274</v>
      </c>
      <c r="M38" s="977"/>
      <c r="N38" s="977"/>
      <c r="O38" s="977"/>
      <c r="P38" s="97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2" t="s">
        <v>270</v>
      </c>
      <c r="M40" s="975"/>
      <c r="N40" s="973"/>
      <c r="O40" s="284">
        <v>6</v>
      </c>
      <c r="P40" s="214"/>
      <c r="Q40" s="974" t="s">
        <v>269</v>
      </c>
      <c r="R40" s="97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2" t="s">
        <v>265</v>
      </c>
      <c r="M42" s="975"/>
      <c r="N42" s="975"/>
      <c r="O42" s="975"/>
      <c r="P42" s="975"/>
      <c r="Q42" s="975"/>
      <c r="R42" s="97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2" t="s">
        <v>263</v>
      </c>
      <c r="M43" s="975"/>
      <c r="N43" s="975"/>
      <c r="O43" s="975"/>
      <c r="P43" s="975"/>
      <c r="Q43" s="975"/>
      <c r="R43" s="97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2" t="s">
        <v>261</v>
      </c>
      <c r="M44" s="975"/>
      <c r="N44" s="975"/>
      <c r="O44" s="975"/>
      <c r="P44" s="975"/>
      <c r="Q44" s="975"/>
      <c r="R44" s="97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9" t="s">
        <v>259</v>
      </c>
      <c r="M45" s="980"/>
      <c r="N45" s="980"/>
      <c r="O45" s="980"/>
      <c r="P45" s="980"/>
      <c r="Q45" s="980"/>
      <c r="R45" s="98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2" t="s">
        <v>256</v>
      </c>
      <c r="M46" s="983"/>
      <c r="N46" s="983"/>
      <c r="O46" s="983"/>
      <c r="P46" s="983"/>
      <c r="Q46" s="983"/>
      <c r="R46" s="983"/>
      <c r="S46" s="97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4" t="s">
        <v>245</v>
      </c>
      <c r="G47" s="965"/>
      <c r="H47" s="965"/>
      <c r="I47" s="966"/>
      <c r="K47" s="158"/>
      <c r="L47" s="972" t="s">
        <v>253</v>
      </c>
      <c r="M47" s="975"/>
      <c r="N47" s="975"/>
      <c r="O47" s="975"/>
      <c r="P47" s="975"/>
      <c r="Q47" s="975"/>
      <c r="R47" s="975"/>
      <c r="S47" s="97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7"/>
      <c r="G48" s="968"/>
      <c r="H48" s="968"/>
      <c r="I48" s="969"/>
      <c r="K48" s="158"/>
      <c r="L48" s="972" t="s">
        <v>251</v>
      </c>
      <c r="M48" s="975"/>
      <c r="N48" s="975"/>
      <c r="O48" s="975"/>
      <c r="P48" s="975"/>
      <c r="Q48" s="975"/>
      <c r="R48" s="975"/>
      <c r="S48" s="97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100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100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1" t="s">
        <v>334</v>
      </c>
      <c r="P66" s="1072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1"/>
      <c r="D2" s="1052"/>
      <c r="E2" s="1053"/>
      <c r="F2" s="1053"/>
      <c r="G2" s="105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4" t="s">
        <v>21</v>
      </c>
      <c r="B3" s="965"/>
      <c r="C3" s="965"/>
      <c r="D3" s="966"/>
      <c r="E3" s="263"/>
      <c r="F3" s="964" t="s">
        <v>320</v>
      </c>
      <c r="G3" s="965"/>
      <c r="H3" s="965"/>
      <c r="I3" s="966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1">
        <v>1</v>
      </c>
      <c r="B5" s="990" t="s">
        <v>317</v>
      </c>
      <c r="C5" s="992"/>
      <c r="D5" s="1055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1"/>
      <c r="B6" s="991"/>
      <c r="C6" s="993"/>
      <c r="D6" s="1055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1"/>
      <c r="B7" s="991"/>
      <c r="C7" s="993"/>
      <c r="D7" s="105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1"/>
      <c r="B8" s="991"/>
      <c r="C8" s="993"/>
      <c r="D8" s="1055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1"/>
      <c r="B9" s="991"/>
      <c r="C9" s="993"/>
      <c r="D9" s="1055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1"/>
      <c r="B10" s="991"/>
      <c r="C10" s="993"/>
      <c r="D10" s="1055"/>
      <c r="E10" s="204"/>
      <c r="F10" s="304">
        <v>34</v>
      </c>
      <c r="G10" s="188" t="s">
        <v>355</v>
      </c>
      <c r="H10" s="280"/>
      <c r="I10" s="257"/>
      <c r="J10" s="318"/>
      <c r="K10" s="158"/>
      <c r="L10" s="982" t="s">
        <v>313</v>
      </c>
      <c r="M10" s="983"/>
      <c r="N10" s="253"/>
      <c r="O10" s="285">
        <f>C33</f>
        <v>0</v>
      </c>
      <c r="P10" s="158"/>
      <c r="Q10" s="974" t="s">
        <v>312</v>
      </c>
      <c r="R10" s="973"/>
      <c r="S10" s="989">
        <f>+C17</f>
        <v>0</v>
      </c>
      <c r="T10" s="973"/>
      <c r="U10" s="158"/>
      <c r="V10" s="198"/>
      <c r="W10" s="158"/>
      <c r="X10" s="158"/>
      <c r="Y10" s="158"/>
    </row>
    <row r="11" spans="1:25" s="237" customFormat="1" ht="13.5" thickBot="1">
      <c r="A11" s="1021"/>
      <c r="B11" s="991"/>
      <c r="C11" s="993"/>
      <c r="D11" s="105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1">
        <v>2</v>
      </c>
      <c r="B12" s="990" t="s">
        <v>306</v>
      </c>
      <c r="C12" s="992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2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7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1"/>
      <c r="B13" s="991"/>
      <c r="C13" s="993"/>
      <c r="D13" s="1022"/>
      <c r="E13" s="204"/>
      <c r="F13" s="710"/>
      <c r="G13" s="200" t="s">
        <v>301</v>
      </c>
      <c r="H13" s="176"/>
      <c r="I13" s="712"/>
      <c r="J13" s="318"/>
      <c r="K13" s="158"/>
      <c r="L13" s="972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1"/>
      <c r="B14" s="991"/>
      <c r="C14" s="993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1"/>
      <c r="B15" s="991"/>
      <c r="C15" s="993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2" t="s">
        <v>303</v>
      </c>
      <c r="M15" s="983"/>
      <c r="N15" s="252"/>
      <c r="O15" s="254">
        <f>SUM(O10:O13)</f>
        <v>0</v>
      </c>
      <c r="P15" s="158"/>
      <c r="Q15" s="974" t="s">
        <v>302</v>
      </c>
      <c r="R15" s="975"/>
      <c r="S15" s="97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1"/>
      <c r="B16" s="991"/>
      <c r="C16" s="995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2" t="s">
        <v>300</v>
      </c>
      <c r="M17" s="983"/>
      <c r="N17" s="252"/>
      <c r="O17" s="301">
        <f>+D39</f>
        <v>0</v>
      </c>
      <c r="P17" s="158"/>
      <c r="Q17" s="974" t="s">
        <v>299</v>
      </c>
      <c r="R17" s="97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2" t="s">
        <v>297</v>
      </c>
      <c r="M19" s="973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2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1"/>
      <c r="B22" s="1056" t="s">
        <v>22</v>
      </c>
      <c r="C22" s="1056"/>
      <c r="D22" s="105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1"/>
      <c r="B23" s="1056"/>
      <c r="C23" s="1056"/>
      <c r="D23" s="1057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2"/>
      <c r="B24" s="1058"/>
      <c r="C24" s="1058"/>
      <c r="D24" s="1059"/>
      <c r="E24" s="157"/>
      <c r="F24" s="307">
        <v>43</v>
      </c>
      <c r="G24" s="1060" t="s">
        <v>507</v>
      </c>
      <c r="H24" s="1061"/>
      <c r="I24" s="1062"/>
      <c r="J24" s="158"/>
      <c r="K24" s="158"/>
      <c r="L24" s="984" t="s">
        <v>289</v>
      </c>
      <c r="M24" s="985"/>
      <c r="N24" s="985"/>
      <c r="O24" s="985"/>
      <c r="P24" s="986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3"/>
      <c r="H25" s="1064"/>
      <c r="I25" s="1065"/>
      <c r="J25" s="158"/>
      <c r="K25" s="158"/>
      <c r="L25" s="236"/>
      <c r="M25" s="229"/>
      <c r="N25" s="229"/>
      <c r="O25" s="229"/>
      <c r="P25" s="228"/>
      <c r="Q25" s="1000" t="s">
        <v>288</v>
      </c>
      <c r="R25" s="1001"/>
      <c r="S25" s="1002"/>
      <c r="T25" s="235"/>
      <c r="U25" s="158"/>
      <c r="V25" s="198"/>
      <c r="W25" s="158"/>
      <c r="X25" s="158"/>
      <c r="Y25" s="158"/>
    </row>
    <row r="26" spans="1:25">
      <c r="A26" s="1031">
        <v>8</v>
      </c>
      <c r="B26" s="991" t="s">
        <v>285</v>
      </c>
      <c r="C26" s="992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1"/>
      <c r="B27" s="991"/>
      <c r="C27" s="993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1"/>
      <c r="B28" s="991"/>
      <c r="C28" s="993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1"/>
      <c r="B29" s="991"/>
      <c r="C29" s="993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1"/>
      <c r="B30" s="991"/>
      <c r="C30" s="993"/>
      <c r="D30" s="1022"/>
      <c r="E30" s="157"/>
      <c r="F30" s="307">
        <v>47</v>
      </c>
      <c r="G30" s="1068" t="s">
        <v>508</v>
      </c>
      <c r="H30" s="1069"/>
      <c r="I30" s="107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2"/>
      <c r="B31" s="1066"/>
      <c r="C31" s="1035"/>
      <c r="D31" s="1067"/>
      <c r="E31" s="157"/>
      <c r="F31" s="307"/>
      <c r="G31" s="334"/>
      <c r="H31" s="335"/>
      <c r="I31" s="340"/>
      <c r="J31" s="158"/>
      <c r="K31" s="158"/>
      <c r="L31" s="1003" t="s">
        <v>282</v>
      </c>
      <c r="M31" s="1004"/>
      <c r="N31" s="1004"/>
      <c r="O31" s="1005"/>
      <c r="P31" s="158"/>
      <c r="Q31" s="972" t="s">
        <v>280</v>
      </c>
      <c r="R31" s="97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7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6" t="s">
        <v>274</v>
      </c>
      <c r="M38" s="977"/>
      <c r="N38" s="977"/>
      <c r="O38" s="977"/>
      <c r="P38" s="97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2" t="s">
        <v>270</v>
      </c>
      <c r="M40" s="975"/>
      <c r="N40" s="973"/>
      <c r="O40" s="284">
        <v>6</v>
      </c>
      <c r="P40" s="214"/>
      <c r="Q40" s="974" t="s">
        <v>269</v>
      </c>
      <c r="R40" s="97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2" t="s">
        <v>265</v>
      </c>
      <c r="M42" s="975"/>
      <c r="N42" s="975"/>
      <c r="O42" s="975"/>
      <c r="P42" s="975"/>
      <c r="Q42" s="975"/>
      <c r="R42" s="97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2" t="s">
        <v>263</v>
      </c>
      <c r="M43" s="975"/>
      <c r="N43" s="975"/>
      <c r="O43" s="975"/>
      <c r="P43" s="975"/>
      <c r="Q43" s="975"/>
      <c r="R43" s="97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2" t="s">
        <v>261</v>
      </c>
      <c r="M44" s="975"/>
      <c r="N44" s="975"/>
      <c r="O44" s="975"/>
      <c r="P44" s="975"/>
      <c r="Q44" s="975"/>
      <c r="R44" s="97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9" t="s">
        <v>259</v>
      </c>
      <c r="M45" s="980"/>
      <c r="N45" s="980"/>
      <c r="O45" s="980"/>
      <c r="P45" s="980"/>
      <c r="Q45" s="980"/>
      <c r="R45" s="98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2" t="s">
        <v>256</v>
      </c>
      <c r="M46" s="983"/>
      <c r="N46" s="983"/>
      <c r="O46" s="983"/>
      <c r="P46" s="983"/>
      <c r="Q46" s="983"/>
      <c r="R46" s="983"/>
      <c r="S46" s="97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4" t="s">
        <v>245</v>
      </c>
      <c r="G47" s="965"/>
      <c r="H47" s="965"/>
      <c r="I47" s="966"/>
      <c r="K47" s="158"/>
      <c r="L47" s="972" t="s">
        <v>253</v>
      </c>
      <c r="M47" s="975"/>
      <c r="N47" s="975"/>
      <c r="O47" s="975"/>
      <c r="P47" s="975"/>
      <c r="Q47" s="975"/>
      <c r="R47" s="975"/>
      <c r="S47" s="97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7"/>
      <c r="G48" s="968"/>
      <c r="H48" s="968"/>
      <c r="I48" s="969"/>
      <c r="K48" s="158"/>
      <c r="L48" s="972" t="s">
        <v>251</v>
      </c>
      <c r="M48" s="975"/>
      <c r="N48" s="975"/>
      <c r="O48" s="975"/>
      <c r="P48" s="975"/>
      <c r="Q48" s="975"/>
      <c r="R48" s="975"/>
      <c r="S48" s="97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100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100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1" t="s">
        <v>334</v>
      </c>
      <c r="P66" s="1072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1"/>
      <c r="D2" s="1052"/>
      <c r="E2" s="1053"/>
      <c r="F2" s="1053"/>
      <c r="G2" s="105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4" t="s">
        <v>21</v>
      </c>
      <c r="B3" s="965"/>
      <c r="C3" s="965"/>
      <c r="D3" s="966"/>
      <c r="E3" s="263"/>
      <c r="F3" s="964" t="s">
        <v>320</v>
      </c>
      <c r="G3" s="965"/>
      <c r="H3" s="965"/>
      <c r="I3" s="966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1">
        <v>1</v>
      </c>
      <c r="B5" s="990" t="s">
        <v>317</v>
      </c>
      <c r="C5" s="992"/>
      <c r="D5" s="1055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1"/>
      <c r="B6" s="991"/>
      <c r="C6" s="993"/>
      <c r="D6" s="1055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1"/>
      <c r="B7" s="991"/>
      <c r="C7" s="993"/>
      <c r="D7" s="105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1"/>
      <c r="B8" s="991"/>
      <c r="C8" s="993"/>
      <c r="D8" s="1055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1"/>
      <c r="B9" s="991"/>
      <c r="C9" s="993"/>
      <c r="D9" s="1055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1"/>
      <c r="B10" s="991"/>
      <c r="C10" s="993"/>
      <c r="D10" s="1055"/>
      <c r="E10" s="204"/>
      <c r="F10" s="304">
        <v>34</v>
      </c>
      <c r="G10" s="188" t="s">
        <v>355</v>
      </c>
      <c r="H10" s="280"/>
      <c r="I10" s="257"/>
      <c r="J10" s="318"/>
      <c r="K10" s="158"/>
      <c r="L10" s="982" t="s">
        <v>313</v>
      </c>
      <c r="M10" s="983"/>
      <c r="N10" s="253"/>
      <c r="O10" s="285">
        <f>C33</f>
        <v>0</v>
      </c>
      <c r="P10" s="158"/>
      <c r="Q10" s="974" t="s">
        <v>312</v>
      </c>
      <c r="R10" s="973"/>
      <c r="S10" s="989">
        <f>+C17</f>
        <v>0</v>
      </c>
      <c r="T10" s="973"/>
      <c r="U10" s="158"/>
      <c r="V10" s="198"/>
      <c r="W10" s="158"/>
      <c r="X10" s="158"/>
      <c r="Y10" s="158"/>
    </row>
    <row r="11" spans="1:25" s="237" customFormat="1" ht="13.5" thickBot="1">
      <c r="A11" s="1021"/>
      <c r="B11" s="991"/>
      <c r="C11" s="993"/>
      <c r="D11" s="105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1">
        <v>2</v>
      </c>
      <c r="B12" s="990" t="s">
        <v>306</v>
      </c>
      <c r="C12" s="992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2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7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1"/>
      <c r="B13" s="991"/>
      <c r="C13" s="993"/>
      <c r="D13" s="1022"/>
      <c r="E13" s="204"/>
      <c r="F13" s="710"/>
      <c r="G13" s="200" t="s">
        <v>301</v>
      </c>
      <c r="H13" s="176"/>
      <c r="I13" s="712"/>
      <c r="J13" s="318"/>
      <c r="K13" s="158"/>
      <c r="L13" s="972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1"/>
      <c r="B14" s="991"/>
      <c r="C14" s="993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1"/>
      <c r="B15" s="991"/>
      <c r="C15" s="993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2" t="s">
        <v>303</v>
      </c>
      <c r="M15" s="983"/>
      <c r="N15" s="252"/>
      <c r="O15" s="254">
        <f>SUM(O10:O13)</f>
        <v>0</v>
      </c>
      <c r="P15" s="158"/>
      <c r="Q15" s="974" t="s">
        <v>302</v>
      </c>
      <c r="R15" s="975"/>
      <c r="S15" s="97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1"/>
      <c r="B16" s="991"/>
      <c r="C16" s="995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2" t="s">
        <v>300</v>
      </c>
      <c r="M17" s="983"/>
      <c r="N17" s="252"/>
      <c r="O17" s="301">
        <f>+D39</f>
        <v>0</v>
      </c>
      <c r="P17" s="158"/>
      <c r="Q17" s="974" t="s">
        <v>299</v>
      </c>
      <c r="R17" s="97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2" t="s">
        <v>297</v>
      </c>
      <c r="M19" s="973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2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1"/>
      <c r="B22" s="1056" t="s">
        <v>22</v>
      </c>
      <c r="C22" s="1056"/>
      <c r="D22" s="105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1"/>
      <c r="B23" s="1056"/>
      <c r="C23" s="1056"/>
      <c r="D23" s="1057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2"/>
      <c r="B24" s="1058"/>
      <c r="C24" s="1058"/>
      <c r="D24" s="1059"/>
      <c r="E24" s="157"/>
      <c r="F24" s="307">
        <v>43</v>
      </c>
      <c r="G24" s="1060" t="s">
        <v>507</v>
      </c>
      <c r="H24" s="1061"/>
      <c r="I24" s="1062"/>
      <c r="J24" s="158"/>
      <c r="K24" s="158"/>
      <c r="L24" s="984" t="s">
        <v>289</v>
      </c>
      <c r="M24" s="985"/>
      <c r="N24" s="985"/>
      <c r="O24" s="985"/>
      <c r="P24" s="986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3"/>
      <c r="H25" s="1064"/>
      <c r="I25" s="1065"/>
      <c r="J25" s="158"/>
      <c r="K25" s="158"/>
      <c r="L25" s="236"/>
      <c r="M25" s="229"/>
      <c r="N25" s="229"/>
      <c r="O25" s="229"/>
      <c r="P25" s="228"/>
      <c r="Q25" s="1000" t="s">
        <v>288</v>
      </c>
      <c r="R25" s="1001"/>
      <c r="S25" s="1002"/>
      <c r="T25" s="235"/>
      <c r="U25" s="158"/>
      <c r="V25" s="198"/>
      <c r="W25" s="158"/>
      <c r="X25" s="158"/>
      <c r="Y25" s="158"/>
    </row>
    <row r="26" spans="1:25">
      <c r="A26" s="1031">
        <v>8</v>
      </c>
      <c r="B26" s="991" t="s">
        <v>285</v>
      </c>
      <c r="C26" s="992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1"/>
      <c r="B27" s="991"/>
      <c r="C27" s="993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1"/>
      <c r="B28" s="991"/>
      <c r="C28" s="993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1"/>
      <c r="B29" s="991"/>
      <c r="C29" s="993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1"/>
      <c r="B30" s="991"/>
      <c r="C30" s="993"/>
      <c r="D30" s="1022"/>
      <c r="E30" s="157"/>
      <c r="F30" s="307">
        <v>47</v>
      </c>
      <c r="G30" s="1068" t="s">
        <v>508</v>
      </c>
      <c r="H30" s="1069"/>
      <c r="I30" s="107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2"/>
      <c r="B31" s="1066"/>
      <c r="C31" s="1035"/>
      <c r="D31" s="1067"/>
      <c r="E31" s="157"/>
      <c r="F31" s="307"/>
      <c r="G31" s="334"/>
      <c r="H31" s="335"/>
      <c r="I31" s="340"/>
      <c r="J31" s="158"/>
      <c r="K31" s="158"/>
      <c r="L31" s="1003" t="s">
        <v>282</v>
      </c>
      <c r="M31" s="1004"/>
      <c r="N31" s="1004"/>
      <c r="O31" s="1005"/>
      <c r="P31" s="158"/>
      <c r="Q31" s="972" t="s">
        <v>280</v>
      </c>
      <c r="R31" s="97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7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6" t="s">
        <v>274</v>
      </c>
      <c r="M38" s="977"/>
      <c r="N38" s="977"/>
      <c r="O38" s="977"/>
      <c r="P38" s="97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2" t="s">
        <v>270</v>
      </c>
      <c r="M40" s="975"/>
      <c r="N40" s="973"/>
      <c r="O40" s="284">
        <v>6</v>
      </c>
      <c r="P40" s="214"/>
      <c r="Q40" s="974" t="s">
        <v>269</v>
      </c>
      <c r="R40" s="97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2" t="s">
        <v>265</v>
      </c>
      <c r="M42" s="975"/>
      <c r="N42" s="975"/>
      <c r="O42" s="975"/>
      <c r="P42" s="975"/>
      <c r="Q42" s="975"/>
      <c r="R42" s="97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2" t="s">
        <v>263</v>
      </c>
      <c r="M43" s="975"/>
      <c r="N43" s="975"/>
      <c r="O43" s="975"/>
      <c r="P43" s="975"/>
      <c r="Q43" s="975"/>
      <c r="R43" s="97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2" t="s">
        <v>261</v>
      </c>
      <c r="M44" s="975"/>
      <c r="N44" s="975"/>
      <c r="O44" s="975"/>
      <c r="P44" s="975"/>
      <c r="Q44" s="975"/>
      <c r="R44" s="97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9" t="s">
        <v>259</v>
      </c>
      <c r="M45" s="980"/>
      <c r="N45" s="980"/>
      <c r="O45" s="980"/>
      <c r="P45" s="980"/>
      <c r="Q45" s="980"/>
      <c r="R45" s="98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2" t="s">
        <v>256</v>
      </c>
      <c r="M46" s="983"/>
      <c r="N46" s="983"/>
      <c r="O46" s="983"/>
      <c r="P46" s="983"/>
      <c r="Q46" s="983"/>
      <c r="R46" s="983"/>
      <c r="S46" s="97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4" t="s">
        <v>245</v>
      </c>
      <c r="G47" s="965"/>
      <c r="H47" s="965"/>
      <c r="I47" s="966"/>
      <c r="K47" s="158"/>
      <c r="L47" s="972" t="s">
        <v>253</v>
      </c>
      <c r="M47" s="975"/>
      <c r="N47" s="975"/>
      <c r="O47" s="975"/>
      <c r="P47" s="975"/>
      <c r="Q47" s="975"/>
      <c r="R47" s="975"/>
      <c r="S47" s="97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7"/>
      <c r="G48" s="968"/>
      <c r="H48" s="968"/>
      <c r="I48" s="969"/>
      <c r="K48" s="158"/>
      <c r="L48" s="972" t="s">
        <v>251</v>
      </c>
      <c r="M48" s="975"/>
      <c r="N48" s="975"/>
      <c r="O48" s="975"/>
      <c r="P48" s="975"/>
      <c r="Q48" s="975"/>
      <c r="R48" s="975"/>
      <c r="S48" s="97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100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100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1" t="s">
        <v>334</v>
      </c>
      <c r="P66" s="1072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1"/>
      <c r="D2" s="1052"/>
      <c r="E2" s="1053"/>
      <c r="F2" s="1053"/>
      <c r="G2" s="105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4" t="s">
        <v>21</v>
      </c>
      <c r="B3" s="965"/>
      <c r="C3" s="965"/>
      <c r="D3" s="966"/>
      <c r="E3" s="263"/>
      <c r="F3" s="964" t="s">
        <v>320</v>
      </c>
      <c r="G3" s="965"/>
      <c r="H3" s="965"/>
      <c r="I3" s="966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1">
        <v>1</v>
      </c>
      <c r="B5" s="990" t="s">
        <v>317</v>
      </c>
      <c r="C5" s="992"/>
      <c r="D5" s="1055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1"/>
      <c r="B6" s="991"/>
      <c r="C6" s="993"/>
      <c r="D6" s="1055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1"/>
      <c r="B7" s="991"/>
      <c r="C7" s="993"/>
      <c r="D7" s="105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1"/>
      <c r="B8" s="991"/>
      <c r="C8" s="993"/>
      <c r="D8" s="1055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1"/>
      <c r="B9" s="991"/>
      <c r="C9" s="993"/>
      <c r="D9" s="1055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1"/>
      <c r="B10" s="991"/>
      <c r="C10" s="993"/>
      <c r="D10" s="1055"/>
      <c r="E10" s="204"/>
      <c r="F10" s="304">
        <v>34</v>
      </c>
      <c r="G10" s="188" t="s">
        <v>355</v>
      </c>
      <c r="H10" s="280"/>
      <c r="I10" s="257"/>
      <c r="J10" s="318"/>
      <c r="K10" s="158"/>
      <c r="L10" s="982" t="s">
        <v>313</v>
      </c>
      <c r="M10" s="983"/>
      <c r="N10" s="253"/>
      <c r="O10" s="285">
        <f>C33</f>
        <v>0</v>
      </c>
      <c r="P10" s="158"/>
      <c r="Q10" s="974" t="s">
        <v>312</v>
      </c>
      <c r="R10" s="973"/>
      <c r="S10" s="989">
        <f>+C17</f>
        <v>0</v>
      </c>
      <c r="T10" s="973"/>
      <c r="U10" s="158"/>
      <c r="V10" s="198"/>
      <c r="W10" s="158"/>
      <c r="X10" s="158"/>
      <c r="Y10" s="158"/>
    </row>
    <row r="11" spans="1:25" s="237" customFormat="1" ht="13.5" thickBot="1">
      <c r="A11" s="1021"/>
      <c r="B11" s="991"/>
      <c r="C11" s="993"/>
      <c r="D11" s="105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1">
        <v>2</v>
      </c>
      <c r="B12" s="990" t="s">
        <v>306</v>
      </c>
      <c r="C12" s="992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2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7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1"/>
      <c r="B13" s="991"/>
      <c r="C13" s="993"/>
      <c r="D13" s="1022"/>
      <c r="E13" s="204"/>
      <c r="F13" s="710"/>
      <c r="G13" s="200" t="s">
        <v>301</v>
      </c>
      <c r="H13" s="176"/>
      <c r="I13" s="712"/>
      <c r="J13" s="318"/>
      <c r="K13" s="158"/>
      <c r="L13" s="972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1"/>
      <c r="B14" s="991"/>
      <c r="C14" s="993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1"/>
      <c r="B15" s="991"/>
      <c r="C15" s="993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2" t="s">
        <v>303</v>
      </c>
      <c r="M15" s="983"/>
      <c r="N15" s="252"/>
      <c r="O15" s="254">
        <f>SUM(O10:O13)</f>
        <v>0</v>
      </c>
      <c r="P15" s="158"/>
      <c r="Q15" s="974" t="s">
        <v>302</v>
      </c>
      <c r="R15" s="975"/>
      <c r="S15" s="97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1"/>
      <c r="B16" s="991"/>
      <c r="C16" s="995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2" t="s">
        <v>300</v>
      </c>
      <c r="M17" s="983"/>
      <c r="N17" s="252"/>
      <c r="O17" s="301">
        <f>+D39</f>
        <v>0</v>
      </c>
      <c r="P17" s="158"/>
      <c r="Q17" s="974" t="s">
        <v>299</v>
      </c>
      <c r="R17" s="97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2" t="s">
        <v>297</v>
      </c>
      <c r="M19" s="973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2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1"/>
      <c r="B22" s="1056" t="s">
        <v>22</v>
      </c>
      <c r="C22" s="1056"/>
      <c r="D22" s="105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1"/>
      <c r="B23" s="1056"/>
      <c r="C23" s="1056"/>
      <c r="D23" s="1057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2"/>
      <c r="B24" s="1058"/>
      <c r="C24" s="1058"/>
      <c r="D24" s="1059"/>
      <c r="E24" s="157"/>
      <c r="F24" s="307">
        <v>43</v>
      </c>
      <c r="G24" s="1060" t="s">
        <v>507</v>
      </c>
      <c r="H24" s="1061"/>
      <c r="I24" s="1062"/>
      <c r="J24" s="158"/>
      <c r="K24" s="158"/>
      <c r="L24" s="984" t="s">
        <v>289</v>
      </c>
      <c r="M24" s="985"/>
      <c r="N24" s="985"/>
      <c r="O24" s="985"/>
      <c r="P24" s="986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3"/>
      <c r="H25" s="1064"/>
      <c r="I25" s="1065"/>
      <c r="J25" s="158"/>
      <c r="K25" s="158"/>
      <c r="L25" s="236"/>
      <c r="M25" s="229"/>
      <c r="N25" s="229"/>
      <c r="O25" s="229"/>
      <c r="P25" s="228"/>
      <c r="Q25" s="1000" t="s">
        <v>288</v>
      </c>
      <c r="R25" s="1001"/>
      <c r="S25" s="1002"/>
      <c r="T25" s="235"/>
      <c r="U25" s="158"/>
      <c r="V25" s="198"/>
      <c r="W25" s="158"/>
      <c r="X25" s="158"/>
      <c r="Y25" s="158"/>
    </row>
    <row r="26" spans="1:25">
      <c r="A26" s="1031">
        <v>8</v>
      </c>
      <c r="B26" s="991" t="s">
        <v>285</v>
      </c>
      <c r="C26" s="992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1"/>
      <c r="B27" s="991"/>
      <c r="C27" s="993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1"/>
      <c r="B28" s="991"/>
      <c r="C28" s="993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1"/>
      <c r="B29" s="991"/>
      <c r="C29" s="993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1"/>
      <c r="B30" s="991"/>
      <c r="C30" s="993"/>
      <c r="D30" s="1022"/>
      <c r="E30" s="157"/>
      <c r="F30" s="307">
        <v>47</v>
      </c>
      <c r="G30" s="1068" t="s">
        <v>508</v>
      </c>
      <c r="H30" s="1069"/>
      <c r="I30" s="107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2"/>
      <c r="B31" s="1066"/>
      <c r="C31" s="1035"/>
      <c r="D31" s="1067"/>
      <c r="E31" s="157"/>
      <c r="F31" s="307"/>
      <c r="G31" s="334"/>
      <c r="H31" s="335"/>
      <c r="I31" s="340"/>
      <c r="J31" s="158"/>
      <c r="K31" s="158"/>
      <c r="L31" s="1003" t="s">
        <v>282</v>
      </c>
      <c r="M31" s="1004"/>
      <c r="N31" s="1004"/>
      <c r="O31" s="1005"/>
      <c r="P31" s="158"/>
      <c r="Q31" s="972" t="s">
        <v>280</v>
      </c>
      <c r="R31" s="97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7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6" t="s">
        <v>274</v>
      </c>
      <c r="M38" s="977"/>
      <c r="N38" s="977"/>
      <c r="O38" s="977"/>
      <c r="P38" s="97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2" t="s">
        <v>270</v>
      </c>
      <c r="M40" s="975"/>
      <c r="N40" s="973"/>
      <c r="O40" s="284">
        <v>6</v>
      </c>
      <c r="P40" s="214"/>
      <c r="Q40" s="974" t="s">
        <v>269</v>
      </c>
      <c r="R40" s="97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2" t="s">
        <v>265</v>
      </c>
      <c r="M42" s="975"/>
      <c r="N42" s="975"/>
      <c r="O42" s="975"/>
      <c r="P42" s="975"/>
      <c r="Q42" s="975"/>
      <c r="R42" s="97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2" t="s">
        <v>263</v>
      </c>
      <c r="M43" s="975"/>
      <c r="N43" s="975"/>
      <c r="O43" s="975"/>
      <c r="P43" s="975"/>
      <c r="Q43" s="975"/>
      <c r="R43" s="97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2" t="s">
        <v>261</v>
      </c>
      <c r="M44" s="975"/>
      <c r="N44" s="975"/>
      <c r="O44" s="975"/>
      <c r="P44" s="975"/>
      <c r="Q44" s="975"/>
      <c r="R44" s="97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9" t="s">
        <v>259</v>
      </c>
      <c r="M45" s="980"/>
      <c r="N45" s="980"/>
      <c r="O45" s="980"/>
      <c r="P45" s="980"/>
      <c r="Q45" s="980"/>
      <c r="R45" s="98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2" t="s">
        <v>256</v>
      </c>
      <c r="M46" s="983"/>
      <c r="N46" s="983"/>
      <c r="O46" s="983"/>
      <c r="P46" s="983"/>
      <c r="Q46" s="983"/>
      <c r="R46" s="983"/>
      <c r="S46" s="97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4" t="s">
        <v>245</v>
      </c>
      <c r="G47" s="965"/>
      <c r="H47" s="965"/>
      <c r="I47" s="966"/>
      <c r="K47" s="158"/>
      <c r="L47" s="972" t="s">
        <v>253</v>
      </c>
      <c r="M47" s="975"/>
      <c r="N47" s="975"/>
      <c r="O47" s="975"/>
      <c r="P47" s="975"/>
      <c r="Q47" s="975"/>
      <c r="R47" s="975"/>
      <c r="S47" s="97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7"/>
      <c r="G48" s="968"/>
      <c r="H48" s="968"/>
      <c r="I48" s="969"/>
      <c r="K48" s="158"/>
      <c r="L48" s="972" t="s">
        <v>251</v>
      </c>
      <c r="M48" s="975"/>
      <c r="N48" s="975"/>
      <c r="O48" s="975"/>
      <c r="P48" s="975"/>
      <c r="Q48" s="975"/>
      <c r="R48" s="975"/>
      <c r="S48" s="97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100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100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1" t="s">
        <v>334</v>
      </c>
      <c r="P66" s="1072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1"/>
      <c r="D2" s="1052"/>
      <c r="E2" s="1053"/>
      <c r="F2" s="1053"/>
      <c r="G2" s="105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4" t="s">
        <v>21</v>
      </c>
      <c r="B3" s="965"/>
      <c r="C3" s="965"/>
      <c r="D3" s="966"/>
      <c r="E3" s="263"/>
      <c r="F3" s="964" t="s">
        <v>320</v>
      </c>
      <c r="G3" s="965"/>
      <c r="H3" s="965"/>
      <c r="I3" s="966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1">
        <v>1</v>
      </c>
      <c r="B5" s="990" t="s">
        <v>317</v>
      </c>
      <c r="C5" s="992"/>
      <c r="D5" s="1055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1"/>
      <c r="B6" s="991"/>
      <c r="C6" s="993"/>
      <c r="D6" s="1055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1"/>
      <c r="B7" s="991"/>
      <c r="C7" s="993"/>
      <c r="D7" s="105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1"/>
      <c r="B8" s="991"/>
      <c r="C8" s="993"/>
      <c r="D8" s="1055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1"/>
      <c r="B9" s="991"/>
      <c r="C9" s="993"/>
      <c r="D9" s="1055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1"/>
      <c r="B10" s="991"/>
      <c r="C10" s="993"/>
      <c r="D10" s="1055"/>
      <c r="E10" s="204"/>
      <c r="F10" s="304">
        <v>34</v>
      </c>
      <c r="G10" s="188" t="s">
        <v>355</v>
      </c>
      <c r="H10" s="280"/>
      <c r="I10" s="257"/>
      <c r="J10" s="318"/>
      <c r="K10" s="158"/>
      <c r="L10" s="982" t="s">
        <v>313</v>
      </c>
      <c r="M10" s="983"/>
      <c r="N10" s="253"/>
      <c r="O10" s="285">
        <f>C33</f>
        <v>0</v>
      </c>
      <c r="P10" s="158"/>
      <c r="Q10" s="974" t="s">
        <v>312</v>
      </c>
      <c r="R10" s="973"/>
      <c r="S10" s="989">
        <f>+C17</f>
        <v>0</v>
      </c>
      <c r="T10" s="973"/>
      <c r="U10" s="158"/>
      <c r="V10" s="198"/>
      <c r="W10" s="158"/>
      <c r="X10" s="158"/>
      <c r="Y10" s="158"/>
    </row>
    <row r="11" spans="1:25" s="237" customFormat="1" ht="13.5" thickBot="1">
      <c r="A11" s="1021"/>
      <c r="B11" s="991"/>
      <c r="C11" s="993"/>
      <c r="D11" s="105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1">
        <v>2</v>
      </c>
      <c r="B12" s="990" t="s">
        <v>306</v>
      </c>
      <c r="C12" s="992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2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7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1"/>
      <c r="B13" s="991"/>
      <c r="C13" s="993"/>
      <c r="D13" s="1022"/>
      <c r="E13" s="204"/>
      <c r="F13" s="710"/>
      <c r="G13" s="200" t="s">
        <v>301</v>
      </c>
      <c r="H13" s="176"/>
      <c r="I13" s="712"/>
      <c r="J13" s="318"/>
      <c r="K13" s="158"/>
      <c r="L13" s="972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1"/>
      <c r="B14" s="991"/>
      <c r="C14" s="993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1"/>
      <c r="B15" s="991"/>
      <c r="C15" s="993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2" t="s">
        <v>303</v>
      </c>
      <c r="M15" s="983"/>
      <c r="N15" s="252"/>
      <c r="O15" s="254">
        <f>SUM(O10:O13)</f>
        <v>0</v>
      </c>
      <c r="P15" s="158"/>
      <c r="Q15" s="974" t="s">
        <v>302</v>
      </c>
      <c r="R15" s="975"/>
      <c r="S15" s="97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1"/>
      <c r="B16" s="991"/>
      <c r="C16" s="995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2" t="s">
        <v>300</v>
      </c>
      <c r="M17" s="983"/>
      <c r="N17" s="252"/>
      <c r="O17" s="301">
        <f>+D39</f>
        <v>0</v>
      </c>
      <c r="P17" s="158"/>
      <c r="Q17" s="974" t="s">
        <v>299</v>
      </c>
      <c r="R17" s="97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2" t="s">
        <v>297</v>
      </c>
      <c r="M19" s="973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2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1"/>
      <c r="B22" s="1056" t="s">
        <v>22</v>
      </c>
      <c r="C22" s="1056"/>
      <c r="D22" s="105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1"/>
      <c r="B23" s="1056"/>
      <c r="C23" s="1056"/>
      <c r="D23" s="1057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2"/>
      <c r="B24" s="1058"/>
      <c r="C24" s="1058"/>
      <c r="D24" s="1059"/>
      <c r="E24" s="157"/>
      <c r="F24" s="307">
        <v>43</v>
      </c>
      <c r="G24" s="1060" t="s">
        <v>507</v>
      </c>
      <c r="H24" s="1061"/>
      <c r="I24" s="1062"/>
      <c r="J24" s="158"/>
      <c r="K24" s="158"/>
      <c r="L24" s="984" t="s">
        <v>289</v>
      </c>
      <c r="M24" s="985"/>
      <c r="N24" s="985"/>
      <c r="O24" s="985"/>
      <c r="P24" s="986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3"/>
      <c r="H25" s="1064"/>
      <c r="I25" s="1065"/>
      <c r="J25" s="158"/>
      <c r="K25" s="158"/>
      <c r="L25" s="236"/>
      <c r="M25" s="229"/>
      <c r="N25" s="229"/>
      <c r="O25" s="229"/>
      <c r="P25" s="228"/>
      <c r="Q25" s="1000" t="s">
        <v>288</v>
      </c>
      <c r="R25" s="1001"/>
      <c r="S25" s="1002"/>
      <c r="T25" s="235"/>
      <c r="U25" s="158"/>
      <c r="V25" s="198"/>
      <c r="W25" s="158"/>
      <c r="X25" s="158"/>
      <c r="Y25" s="158"/>
    </row>
    <row r="26" spans="1:25">
      <c r="A26" s="1031">
        <v>8</v>
      </c>
      <c r="B26" s="991" t="s">
        <v>285</v>
      </c>
      <c r="C26" s="992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1"/>
      <c r="B27" s="991"/>
      <c r="C27" s="993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1"/>
      <c r="B28" s="991"/>
      <c r="C28" s="993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1"/>
      <c r="B29" s="991"/>
      <c r="C29" s="993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1"/>
      <c r="B30" s="991"/>
      <c r="C30" s="993"/>
      <c r="D30" s="1022"/>
      <c r="E30" s="157"/>
      <c r="F30" s="307">
        <v>47</v>
      </c>
      <c r="G30" s="1068" t="s">
        <v>508</v>
      </c>
      <c r="H30" s="1069"/>
      <c r="I30" s="107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2"/>
      <c r="B31" s="1066"/>
      <c r="C31" s="1035"/>
      <c r="D31" s="1067"/>
      <c r="E31" s="157"/>
      <c r="F31" s="307"/>
      <c r="G31" s="334"/>
      <c r="H31" s="335"/>
      <c r="I31" s="340"/>
      <c r="J31" s="158"/>
      <c r="K31" s="158"/>
      <c r="L31" s="1003" t="s">
        <v>282</v>
      </c>
      <c r="M31" s="1004"/>
      <c r="N31" s="1004"/>
      <c r="O31" s="1005"/>
      <c r="P31" s="158"/>
      <c r="Q31" s="972" t="s">
        <v>280</v>
      </c>
      <c r="R31" s="97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7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6" t="s">
        <v>274</v>
      </c>
      <c r="M38" s="977"/>
      <c r="N38" s="977"/>
      <c r="O38" s="977"/>
      <c r="P38" s="97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2" t="s">
        <v>270</v>
      </c>
      <c r="M40" s="975"/>
      <c r="N40" s="973"/>
      <c r="O40" s="284">
        <v>6</v>
      </c>
      <c r="P40" s="214"/>
      <c r="Q40" s="974" t="s">
        <v>269</v>
      </c>
      <c r="R40" s="97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2" t="s">
        <v>265</v>
      </c>
      <c r="M42" s="975"/>
      <c r="N42" s="975"/>
      <c r="O42" s="975"/>
      <c r="P42" s="975"/>
      <c r="Q42" s="975"/>
      <c r="R42" s="97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2" t="s">
        <v>263</v>
      </c>
      <c r="M43" s="975"/>
      <c r="N43" s="975"/>
      <c r="O43" s="975"/>
      <c r="P43" s="975"/>
      <c r="Q43" s="975"/>
      <c r="R43" s="97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2" t="s">
        <v>261</v>
      </c>
      <c r="M44" s="975"/>
      <c r="N44" s="975"/>
      <c r="O44" s="975"/>
      <c r="P44" s="975"/>
      <c r="Q44" s="975"/>
      <c r="R44" s="97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9" t="s">
        <v>259</v>
      </c>
      <c r="M45" s="980"/>
      <c r="N45" s="980"/>
      <c r="O45" s="980"/>
      <c r="P45" s="980"/>
      <c r="Q45" s="980"/>
      <c r="R45" s="98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2" t="s">
        <v>256</v>
      </c>
      <c r="M46" s="983"/>
      <c r="N46" s="983"/>
      <c r="O46" s="983"/>
      <c r="P46" s="983"/>
      <c r="Q46" s="983"/>
      <c r="R46" s="983"/>
      <c r="S46" s="97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4" t="s">
        <v>245</v>
      </c>
      <c r="G47" s="965"/>
      <c r="H47" s="965"/>
      <c r="I47" s="966"/>
      <c r="K47" s="158"/>
      <c r="L47" s="972" t="s">
        <v>253</v>
      </c>
      <c r="M47" s="975"/>
      <c r="N47" s="975"/>
      <c r="O47" s="975"/>
      <c r="P47" s="975"/>
      <c r="Q47" s="975"/>
      <c r="R47" s="975"/>
      <c r="S47" s="97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7"/>
      <c r="G48" s="968"/>
      <c r="H48" s="968"/>
      <c r="I48" s="969"/>
      <c r="K48" s="158"/>
      <c r="L48" s="972" t="s">
        <v>251</v>
      </c>
      <c r="M48" s="975"/>
      <c r="N48" s="975"/>
      <c r="O48" s="975"/>
      <c r="P48" s="975"/>
      <c r="Q48" s="975"/>
      <c r="R48" s="975"/>
      <c r="S48" s="97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100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100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1" t="s">
        <v>334</v>
      </c>
      <c r="P66" s="1072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1"/>
      <c r="D2" s="1052"/>
      <c r="E2" s="1053"/>
      <c r="F2" s="1053"/>
      <c r="G2" s="105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4" t="s">
        <v>21</v>
      </c>
      <c r="B3" s="965"/>
      <c r="C3" s="965"/>
      <c r="D3" s="966"/>
      <c r="E3" s="263"/>
      <c r="F3" s="964" t="s">
        <v>320</v>
      </c>
      <c r="G3" s="965"/>
      <c r="H3" s="965"/>
      <c r="I3" s="966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1">
        <v>1</v>
      </c>
      <c r="B5" s="990" t="s">
        <v>317</v>
      </c>
      <c r="C5" s="992"/>
      <c r="D5" s="1055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1"/>
      <c r="B6" s="991"/>
      <c r="C6" s="993"/>
      <c r="D6" s="1055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1"/>
      <c r="B7" s="991"/>
      <c r="C7" s="993"/>
      <c r="D7" s="105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1"/>
      <c r="B8" s="991"/>
      <c r="C8" s="993"/>
      <c r="D8" s="1055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1"/>
      <c r="B9" s="991"/>
      <c r="C9" s="993"/>
      <c r="D9" s="1055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1"/>
      <c r="B10" s="991"/>
      <c r="C10" s="993"/>
      <c r="D10" s="1055"/>
      <c r="E10" s="204"/>
      <c r="F10" s="304">
        <v>34</v>
      </c>
      <c r="G10" s="188" t="s">
        <v>355</v>
      </c>
      <c r="H10" s="280"/>
      <c r="I10" s="257"/>
      <c r="J10" s="318"/>
      <c r="K10" s="158"/>
      <c r="L10" s="982" t="s">
        <v>313</v>
      </c>
      <c r="M10" s="983"/>
      <c r="N10" s="253"/>
      <c r="O10" s="285">
        <f>C33</f>
        <v>0</v>
      </c>
      <c r="P10" s="158"/>
      <c r="Q10" s="974" t="s">
        <v>312</v>
      </c>
      <c r="R10" s="973"/>
      <c r="S10" s="989">
        <f>+C17</f>
        <v>0</v>
      </c>
      <c r="T10" s="973"/>
      <c r="U10" s="158"/>
      <c r="V10" s="198"/>
      <c r="W10" s="158"/>
      <c r="X10" s="158"/>
      <c r="Y10" s="158"/>
    </row>
    <row r="11" spans="1:25" s="237" customFormat="1" ht="13.5" thickBot="1">
      <c r="A11" s="1021"/>
      <c r="B11" s="991"/>
      <c r="C11" s="993"/>
      <c r="D11" s="105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1">
        <v>2</v>
      </c>
      <c r="B12" s="990" t="s">
        <v>306</v>
      </c>
      <c r="C12" s="992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2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7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1"/>
      <c r="B13" s="991"/>
      <c r="C13" s="993"/>
      <c r="D13" s="1022"/>
      <c r="E13" s="204"/>
      <c r="F13" s="710"/>
      <c r="G13" s="200" t="s">
        <v>301</v>
      </c>
      <c r="H13" s="176"/>
      <c r="I13" s="712"/>
      <c r="J13" s="318"/>
      <c r="K13" s="158"/>
      <c r="L13" s="972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1"/>
      <c r="B14" s="991"/>
      <c r="C14" s="993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1"/>
      <c r="B15" s="991"/>
      <c r="C15" s="993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2" t="s">
        <v>303</v>
      </c>
      <c r="M15" s="983"/>
      <c r="N15" s="252"/>
      <c r="O15" s="254">
        <f>SUM(O10:O13)</f>
        <v>0</v>
      </c>
      <c r="P15" s="158"/>
      <c r="Q15" s="974" t="s">
        <v>302</v>
      </c>
      <c r="R15" s="975"/>
      <c r="S15" s="97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1"/>
      <c r="B16" s="991"/>
      <c r="C16" s="995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2" t="s">
        <v>300</v>
      </c>
      <c r="M17" s="983"/>
      <c r="N17" s="252"/>
      <c r="O17" s="301">
        <f>+D39</f>
        <v>0</v>
      </c>
      <c r="P17" s="158"/>
      <c r="Q17" s="974" t="s">
        <v>299</v>
      </c>
      <c r="R17" s="97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2" t="s">
        <v>297</v>
      </c>
      <c r="M19" s="973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2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1"/>
      <c r="B22" s="1056" t="s">
        <v>22</v>
      </c>
      <c r="C22" s="1056"/>
      <c r="D22" s="105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1"/>
      <c r="B23" s="1056"/>
      <c r="C23" s="1056"/>
      <c r="D23" s="1057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2"/>
      <c r="B24" s="1058"/>
      <c r="C24" s="1058"/>
      <c r="D24" s="1059"/>
      <c r="E24" s="157"/>
      <c r="F24" s="307">
        <v>43</v>
      </c>
      <c r="G24" s="1060" t="s">
        <v>507</v>
      </c>
      <c r="H24" s="1061"/>
      <c r="I24" s="1062"/>
      <c r="J24" s="158"/>
      <c r="K24" s="158"/>
      <c r="L24" s="984" t="s">
        <v>289</v>
      </c>
      <c r="M24" s="985"/>
      <c r="N24" s="985"/>
      <c r="O24" s="985"/>
      <c r="P24" s="986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3"/>
      <c r="H25" s="1064"/>
      <c r="I25" s="1065"/>
      <c r="J25" s="158"/>
      <c r="K25" s="158"/>
      <c r="L25" s="236"/>
      <c r="M25" s="229"/>
      <c r="N25" s="229"/>
      <c r="O25" s="229"/>
      <c r="P25" s="228"/>
      <c r="Q25" s="1000" t="s">
        <v>288</v>
      </c>
      <c r="R25" s="1001"/>
      <c r="S25" s="1002"/>
      <c r="T25" s="235"/>
      <c r="U25" s="158"/>
      <c r="V25" s="198"/>
      <c r="W25" s="158"/>
      <c r="X25" s="158"/>
      <c r="Y25" s="158"/>
    </row>
    <row r="26" spans="1:25">
      <c r="A26" s="1031">
        <v>8</v>
      </c>
      <c r="B26" s="991" t="s">
        <v>285</v>
      </c>
      <c r="C26" s="992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1"/>
      <c r="B27" s="991"/>
      <c r="C27" s="993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1"/>
      <c r="B28" s="991"/>
      <c r="C28" s="993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1"/>
      <c r="B29" s="991"/>
      <c r="C29" s="993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1"/>
      <c r="B30" s="991"/>
      <c r="C30" s="993"/>
      <c r="D30" s="1022"/>
      <c r="E30" s="157"/>
      <c r="F30" s="307">
        <v>47</v>
      </c>
      <c r="G30" s="1068" t="s">
        <v>508</v>
      </c>
      <c r="H30" s="1069"/>
      <c r="I30" s="107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2"/>
      <c r="B31" s="1066"/>
      <c r="C31" s="1035"/>
      <c r="D31" s="1067"/>
      <c r="E31" s="157"/>
      <c r="F31" s="307"/>
      <c r="G31" s="334"/>
      <c r="H31" s="335"/>
      <c r="I31" s="340"/>
      <c r="J31" s="158"/>
      <c r="K31" s="158"/>
      <c r="L31" s="1003" t="s">
        <v>282</v>
      </c>
      <c r="M31" s="1004"/>
      <c r="N31" s="1004"/>
      <c r="O31" s="1005"/>
      <c r="P31" s="158"/>
      <c r="Q31" s="972" t="s">
        <v>280</v>
      </c>
      <c r="R31" s="97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7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6" t="s">
        <v>274</v>
      </c>
      <c r="M38" s="977"/>
      <c r="N38" s="977"/>
      <c r="O38" s="977"/>
      <c r="P38" s="97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2" t="s">
        <v>270</v>
      </c>
      <c r="M40" s="975"/>
      <c r="N40" s="973"/>
      <c r="O40" s="284">
        <v>6</v>
      </c>
      <c r="P40" s="214"/>
      <c r="Q40" s="974" t="s">
        <v>269</v>
      </c>
      <c r="R40" s="97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2" t="s">
        <v>265</v>
      </c>
      <c r="M42" s="975"/>
      <c r="N42" s="975"/>
      <c r="O42" s="975"/>
      <c r="P42" s="975"/>
      <c r="Q42" s="975"/>
      <c r="R42" s="97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2" t="s">
        <v>263</v>
      </c>
      <c r="M43" s="975"/>
      <c r="N43" s="975"/>
      <c r="O43" s="975"/>
      <c r="P43" s="975"/>
      <c r="Q43" s="975"/>
      <c r="R43" s="97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2" t="s">
        <v>261</v>
      </c>
      <c r="M44" s="975"/>
      <c r="N44" s="975"/>
      <c r="O44" s="975"/>
      <c r="P44" s="975"/>
      <c r="Q44" s="975"/>
      <c r="R44" s="97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9" t="s">
        <v>259</v>
      </c>
      <c r="M45" s="980"/>
      <c r="N45" s="980"/>
      <c r="O45" s="980"/>
      <c r="P45" s="980"/>
      <c r="Q45" s="980"/>
      <c r="R45" s="98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2" t="s">
        <v>256</v>
      </c>
      <c r="M46" s="983"/>
      <c r="N46" s="983"/>
      <c r="O46" s="983"/>
      <c r="P46" s="983"/>
      <c r="Q46" s="983"/>
      <c r="R46" s="983"/>
      <c r="S46" s="97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4" t="s">
        <v>245</v>
      </c>
      <c r="G47" s="965"/>
      <c r="H47" s="965"/>
      <c r="I47" s="966"/>
      <c r="K47" s="158"/>
      <c r="L47" s="972" t="s">
        <v>253</v>
      </c>
      <c r="M47" s="975"/>
      <c r="N47" s="975"/>
      <c r="O47" s="975"/>
      <c r="P47" s="975"/>
      <c r="Q47" s="975"/>
      <c r="R47" s="975"/>
      <c r="S47" s="97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7"/>
      <c r="G48" s="968"/>
      <c r="H48" s="968"/>
      <c r="I48" s="969"/>
      <c r="K48" s="158"/>
      <c r="L48" s="972" t="s">
        <v>251</v>
      </c>
      <c r="M48" s="975"/>
      <c r="N48" s="975"/>
      <c r="O48" s="975"/>
      <c r="P48" s="975"/>
      <c r="Q48" s="975"/>
      <c r="R48" s="975"/>
      <c r="S48" s="97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100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100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1" t="s">
        <v>334</v>
      </c>
      <c r="P66" s="1072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42184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42184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2">
        <f>Assembly!C2</f>
        <v>0</v>
      </c>
      <c r="D4" s="943"/>
      <c r="E4" s="943"/>
      <c r="F4" s="943"/>
      <c r="G4" s="943"/>
      <c r="H4" s="943"/>
      <c r="I4" s="943"/>
      <c r="J4" s="943"/>
      <c r="K4" s="944"/>
    </row>
    <row r="5" spans="1:14">
      <c r="A5" s="733" t="s">
        <v>595</v>
      </c>
      <c r="B5" s="734"/>
      <c r="C5" s="945">
        <f>Assembly!R2</f>
        <v>3334</v>
      </c>
      <c r="D5" s="943"/>
      <c r="E5" s="943"/>
      <c r="F5" s="943"/>
      <c r="G5" s="943"/>
      <c r="H5" s="943"/>
      <c r="I5" s="943"/>
      <c r="J5" s="943"/>
      <c r="K5" s="944"/>
      <c r="N5" s="731" t="s">
        <v>596</v>
      </c>
    </row>
    <row r="6" spans="1:14">
      <c r="A6" s="735" t="s">
        <v>597</v>
      </c>
      <c r="B6" s="736"/>
      <c r="C6" s="945"/>
      <c r="D6" s="943"/>
      <c r="E6" s="943"/>
      <c r="F6" s="943"/>
      <c r="G6" s="943"/>
      <c r="H6" s="943"/>
      <c r="I6" s="943"/>
      <c r="J6" s="943"/>
      <c r="K6" s="944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5"/>
      <c r="D8" s="943"/>
      <c r="E8" s="943"/>
      <c r="F8" s="943"/>
      <c r="G8" s="943"/>
      <c r="H8" s="943"/>
      <c r="I8" s="943"/>
      <c r="J8" s="943"/>
      <c r="K8" s="944"/>
      <c r="N8" s="731" t="s">
        <v>600</v>
      </c>
    </row>
    <row r="9" spans="1:14">
      <c r="A9" s="733" t="s">
        <v>601</v>
      </c>
      <c r="B9" s="740"/>
      <c r="C9" s="945" t="s">
        <v>598</v>
      </c>
      <c r="D9" s="943"/>
      <c r="E9" s="943"/>
      <c r="F9" s="943"/>
      <c r="G9" s="943"/>
      <c r="H9" s="943"/>
      <c r="I9" s="943"/>
      <c r="J9" s="943"/>
      <c r="K9" s="944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9" t="s">
        <v>604</v>
      </c>
      <c r="J11" s="939" t="s">
        <v>605</v>
      </c>
      <c r="K11" s="939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0"/>
      <c r="J12" s="940"/>
      <c r="K12" s="940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1"/>
      <c r="J13" s="941"/>
      <c r="K13" s="941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5" t="s">
        <v>615</v>
      </c>
      <c r="B41" s="936"/>
      <c r="C41" s="936"/>
      <c r="D41" s="936"/>
      <c r="E41" s="936"/>
      <c r="F41" s="936"/>
      <c r="G41" s="936"/>
      <c r="H41" s="936"/>
      <c r="I41" s="936"/>
      <c r="J41" s="936"/>
      <c r="K41" s="936"/>
    </row>
    <row r="42" spans="1:11" ht="28.5" customHeight="1">
      <c r="A42" s="937" t="s">
        <v>616</v>
      </c>
      <c r="B42" s="937"/>
      <c r="C42" s="937"/>
      <c r="D42" s="937"/>
      <c r="E42" s="937"/>
      <c r="F42" s="937"/>
      <c r="G42" s="772"/>
      <c r="H42" s="772"/>
      <c r="I42" s="772"/>
      <c r="J42" s="772" t="s">
        <v>550</v>
      </c>
      <c r="K42" s="772"/>
    </row>
    <row r="43" spans="1:11" ht="28.5" customHeight="1">
      <c r="A43" s="938" t="s">
        <v>617</v>
      </c>
      <c r="B43" s="938"/>
      <c r="C43" s="938"/>
      <c r="D43" s="938"/>
      <c r="E43" s="938"/>
      <c r="F43" s="938"/>
      <c r="G43" s="772"/>
      <c r="H43" s="772"/>
      <c r="I43" s="772"/>
      <c r="J43" s="772" t="s">
        <v>550</v>
      </c>
      <c r="K43" s="772"/>
    </row>
    <row r="44" spans="1:11" ht="28.5" customHeight="1">
      <c r="A44" s="938" t="s">
        <v>618</v>
      </c>
      <c r="B44" s="938"/>
      <c r="C44" s="938"/>
      <c r="D44" s="938"/>
      <c r="E44" s="938"/>
      <c r="F44" s="938"/>
      <c r="G44" s="772"/>
      <c r="H44" s="772"/>
      <c r="I44" s="772"/>
      <c r="J44" s="772" t="s">
        <v>550</v>
      </c>
      <c r="K44" s="772"/>
    </row>
    <row r="45" spans="1:11" ht="28.5" customHeight="1">
      <c r="A45" s="938" t="s">
        <v>619</v>
      </c>
      <c r="B45" s="938"/>
      <c r="C45" s="938"/>
      <c r="D45" s="938"/>
      <c r="E45" s="938"/>
      <c r="F45" s="938"/>
      <c r="G45" s="772"/>
      <c r="H45" s="772"/>
      <c r="I45" s="772"/>
      <c r="J45" s="772" t="s">
        <v>550</v>
      </c>
      <c r="K45" s="772"/>
    </row>
    <row r="46" spans="1:11" ht="28.5" customHeight="1">
      <c r="A46" s="934" t="s">
        <v>620</v>
      </c>
      <c r="B46" s="934"/>
      <c r="C46" s="934"/>
      <c r="D46" s="934"/>
      <c r="E46" s="934"/>
      <c r="F46" s="934"/>
      <c r="G46" s="772"/>
      <c r="H46" s="772"/>
      <c r="I46" s="772"/>
      <c r="J46" s="772" t="s">
        <v>550</v>
      </c>
      <c r="K46" s="772"/>
    </row>
    <row r="47" spans="1:11" ht="28.5" customHeight="1">
      <c r="A47" s="934" t="s">
        <v>621</v>
      </c>
      <c r="B47" s="934"/>
      <c r="C47" s="934"/>
      <c r="D47" s="934"/>
      <c r="E47" s="934"/>
      <c r="F47" s="934"/>
      <c r="G47" s="772"/>
      <c r="H47" s="772"/>
      <c r="I47" s="772"/>
      <c r="J47" s="772" t="s">
        <v>550</v>
      </c>
      <c r="K47" s="772"/>
    </row>
    <row r="48" spans="1:11" ht="28.5" customHeight="1">
      <c r="A48" s="934" t="s">
        <v>622</v>
      </c>
      <c r="B48" s="934"/>
      <c r="C48" s="934"/>
      <c r="D48" s="934"/>
      <c r="E48" s="934"/>
      <c r="F48" s="934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6">
        <f>+'Internal Sign Off'!C4</f>
        <v>0</v>
      </c>
      <c r="B7" s="946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7"/>
      <c r="D4" s="948"/>
      <c r="E4" s="948"/>
      <c r="F4" s="949"/>
    </row>
    <row r="5" spans="1:11" ht="21.75" customHeight="1">
      <c r="B5" s="107" t="s">
        <v>34</v>
      </c>
      <c r="C5" s="947"/>
      <c r="D5" s="948"/>
      <c r="E5" s="948"/>
      <c r="F5" s="949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7"/>
      <c r="D7" s="948"/>
      <c r="E7" s="948"/>
      <c r="F7" s="949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0.21991632036499276</v>
      </c>
      <c r="F23" s="120">
        <f>E23</f>
        <v>0.21991632036499276</v>
      </c>
    </row>
    <row r="24" spans="2:28">
      <c r="B24" s="115" t="s">
        <v>44</v>
      </c>
      <c r="C24" s="108"/>
      <c r="D24" s="111"/>
      <c r="E24" s="111">
        <f>Assembly!H96</f>
        <v>1.8086214652970542E-2</v>
      </c>
      <c r="F24" s="120">
        <f>E24</f>
        <v>1.8086214652970542E-2</v>
      </c>
    </row>
    <row r="25" spans="2:28">
      <c r="B25" s="121" t="s">
        <v>40</v>
      </c>
      <c r="C25" s="108"/>
      <c r="D25" s="361"/>
      <c r="E25" s="122">
        <f>Assembly!H97</f>
        <v>8.677073200778233E-3</v>
      </c>
      <c r="F25" s="123">
        <f>E25-Assembly!H85-Assembly!H86-Assembly!H88-Assembly!H89-'Machined Part #1'!I54-'Machined Part #1'!I58-'Pacific Quote #2'!I50-'Pacific Quote #2'!I54-'Pacific Quote #3'!I50-'Pacific Quote #3'!I54</f>
        <v>7.7770723007773331E-3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-0.24667960821874155</v>
      </c>
      <c r="F26" s="120">
        <f>F22-F23-F24-F25</f>
        <v>-0.24577960731874066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-0.24667960821874155</v>
      </c>
      <c r="F28" s="120">
        <f>F26-F27</f>
        <v>-0.24577960731874066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0" t="s">
        <v>20</v>
      </c>
      <c r="B1" s="950"/>
      <c r="C1" s="950"/>
      <c r="D1" s="950"/>
      <c r="E1" s="950"/>
      <c r="F1" s="950"/>
      <c r="G1" s="950"/>
      <c r="H1" s="950"/>
      <c r="I1" s="950"/>
      <c r="J1" s="950"/>
      <c r="K1" s="950"/>
      <c r="L1" s="950"/>
      <c r="M1" s="950"/>
      <c r="N1" s="950"/>
      <c r="O1" s="950"/>
      <c r="P1" s="950"/>
      <c r="Q1" s="950"/>
      <c r="R1" s="950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1" t="s">
        <v>3</v>
      </c>
      <c r="R7" s="952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0.21991632036499276</v>
      </c>
      <c r="F34" s="395">
        <f>'Machined Part #1'!I55+'Machined Part #1'!I56+'Machined Part #1'!I57</f>
        <v>1.8086214652970542E-2</v>
      </c>
      <c r="G34" s="468">
        <f>'Machined Part #1'!I63+'Machined Part #1'!I54+'Machined Part #1'!I58</f>
        <v>8.677073200778233E-3</v>
      </c>
      <c r="H34" s="327">
        <f>'Machined Part #1'!I64</f>
        <v>0.24667960821874152</v>
      </c>
      <c r="I34" s="327"/>
      <c r="J34" s="843">
        <f t="shared" ref="J34:J43" si="1">$H34</f>
        <v>0.24667960821874152</v>
      </c>
      <c r="K34" s="811"/>
      <c r="L34" s="327"/>
      <c r="M34" s="327">
        <f t="shared" ref="M34:M43" si="2">$H34</f>
        <v>0.24667960821874152</v>
      </c>
      <c r="N34" s="811"/>
      <c r="O34" s="327"/>
      <c r="P34" s="327">
        <f t="shared" ref="P34:P43" si="3">$H34</f>
        <v>0.24667960821874152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0.24667960821874152</v>
      </c>
      <c r="I44" s="467"/>
      <c r="J44" s="846">
        <f>SUM(J34:J43)</f>
        <v>0.24667960821874152</v>
      </c>
      <c r="K44" s="813"/>
      <c r="L44" s="467"/>
      <c r="M44" s="467">
        <f>SUM(M34:M43)</f>
        <v>0.24667960821874152</v>
      </c>
      <c r="N44" s="813"/>
      <c r="O44" s="467"/>
      <c r="P44" s="467">
        <f>SUM(P34:P43)</f>
        <v>0.24667960821874152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0.21991632036499276</v>
      </c>
      <c r="I95" s="478"/>
      <c r="J95" s="861">
        <f>J65+SUM(F46:F55)+SUM(F34:F43)+J32</f>
        <v>1.8086214652970542E-2</v>
      </c>
      <c r="K95" s="816"/>
      <c r="L95" s="478"/>
      <c r="M95" s="478">
        <f>M65+SUM(G46:G55)+SUM(G34:G43)+M32</f>
        <v>8.677073200778233E-3</v>
      </c>
      <c r="N95" s="816"/>
      <c r="O95" s="478"/>
      <c r="P95" s="478">
        <f>P65+SUM(H46:H55)+SUM(H34:H43)+P32</f>
        <v>0.24667960821874152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1.8086214652970542E-2</v>
      </c>
      <c r="I96" s="397"/>
      <c r="J96" s="862">
        <f>J80+SUM(G46:G55)+SUM(G34:G43)</f>
        <v>8.677073200778233E-3</v>
      </c>
      <c r="K96" s="822"/>
      <c r="L96" s="397"/>
      <c r="M96" s="397">
        <f>M80+SUM(H46:H55)+SUM(H34:H43)</f>
        <v>0.24667960821874152</v>
      </c>
      <c r="N96" s="822"/>
      <c r="O96" s="397"/>
      <c r="P96" s="397">
        <f>P80+SUM(J46:J55)+SUM(J34:J43)</f>
        <v>0.24667960821874152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8.677073200778233E-3</v>
      </c>
      <c r="I97" s="326"/>
      <c r="J97" s="863">
        <f>J81+SUM(H46:H55)+SUM(H34:H43)+J91</f>
        <v>0.24667960821874152</v>
      </c>
      <c r="K97" s="815"/>
      <c r="L97" s="326"/>
      <c r="M97" s="326">
        <f>M81+SUM(J46:J55)+SUM(J34:J43)+M91</f>
        <v>0.24667960821874152</v>
      </c>
      <c r="N97" s="815"/>
      <c r="O97" s="326"/>
      <c r="P97" s="326">
        <f>P81+SUM(M46:M55)+SUM(M34:M43)+P91</f>
        <v>0.24667960821874152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0.24667960821874155</v>
      </c>
      <c r="I99" s="360"/>
      <c r="J99" s="865">
        <f>SUM(J95:J98)</f>
        <v>0.27344289607249028</v>
      </c>
      <c r="K99" s="817"/>
      <c r="L99" s="360"/>
      <c r="M99" s="360">
        <f>SUM(M95:M98)</f>
        <v>0.5020362896382613</v>
      </c>
      <c r="N99" s="817"/>
      <c r="O99" s="360"/>
      <c r="P99" s="360">
        <f>SUM(P95:P98)</f>
        <v>0.74003882465622461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5"/>
      <c r="D5" s="955"/>
      <c r="E5" s="955"/>
      <c r="F5" s="955"/>
      <c r="G5" s="955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6"/>
      <c r="D9" s="957"/>
      <c r="E9" s="957"/>
      <c r="F9" s="957"/>
      <c r="G9" s="958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9"/>
      <c r="D11" s="959"/>
      <c r="E11" s="959"/>
      <c r="F11" s="959"/>
      <c r="G11" s="959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6"/>
      <c r="D13" s="957"/>
      <c r="E13" s="957"/>
      <c r="F13" s="957"/>
      <c r="G13" s="958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3"/>
      <c r="D37" s="953"/>
      <c r="E37" s="953"/>
      <c r="F37" s="953"/>
      <c r="G37" s="953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0"/>
      <c r="D39" s="960"/>
      <c r="E39" s="960"/>
      <c r="F39" s="960"/>
      <c r="G39" s="960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3"/>
      <c r="D44" s="953"/>
      <c r="E44" s="953"/>
      <c r="F44" s="953"/>
      <c r="G44" s="953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4"/>
      <c r="D46" s="954"/>
      <c r="E46" s="954"/>
      <c r="F46" s="954"/>
      <c r="G46" s="954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5"/>
      <c r="D5" s="955"/>
      <c r="E5" s="955"/>
      <c r="F5" s="955"/>
      <c r="G5" s="955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6"/>
      <c r="D9" s="957"/>
      <c r="E9" s="957"/>
      <c r="F9" s="957"/>
      <c r="G9" s="958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9"/>
      <c r="D11" s="959"/>
      <c r="E11" s="959"/>
      <c r="F11" s="959"/>
      <c r="G11" s="959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6"/>
      <c r="D13" s="957"/>
      <c r="E13" s="957"/>
      <c r="F13" s="957"/>
      <c r="G13" s="958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3"/>
      <c r="D37" s="953"/>
      <c r="E37" s="953"/>
      <c r="F37" s="953"/>
      <c r="G37" s="953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0"/>
      <c r="D39" s="960"/>
      <c r="E39" s="960"/>
      <c r="F39" s="960"/>
      <c r="G39" s="960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3"/>
      <c r="D44" s="953"/>
      <c r="E44" s="953"/>
      <c r="F44" s="953"/>
      <c r="G44" s="953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4"/>
      <c r="D46" s="954"/>
      <c r="E46" s="954"/>
      <c r="F46" s="954"/>
      <c r="G46" s="954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5"/>
      <c r="D5" s="955"/>
      <c r="E5" s="955"/>
      <c r="F5" s="955"/>
      <c r="G5" s="955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6"/>
      <c r="D9" s="957"/>
      <c r="E9" s="957"/>
      <c r="F9" s="957"/>
      <c r="G9" s="958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9"/>
      <c r="D11" s="959"/>
      <c r="E11" s="959"/>
      <c r="F11" s="959"/>
      <c r="G11" s="959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6"/>
      <c r="D13" s="957"/>
      <c r="E13" s="957"/>
      <c r="F13" s="957"/>
      <c r="G13" s="958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3"/>
      <c r="D37" s="953"/>
      <c r="E37" s="953"/>
      <c r="F37" s="953"/>
      <c r="G37" s="953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0"/>
      <c r="D39" s="960"/>
      <c r="E39" s="960"/>
      <c r="F39" s="960"/>
      <c r="G39" s="960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3"/>
      <c r="D44" s="953"/>
      <c r="E44" s="953"/>
      <c r="F44" s="953"/>
      <c r="G44" s="953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4"/>
      <c r="D46" s="954"/>
      <c r="E46" s="954"/>
      <c r="F46" s="954"/>
      <c r="G46" s="954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2014-04-24T19:01:00Z</cp:lastPrinted>
  <dcterms:created xsi:type="dcterms:W3CDTF">1996-10-14T23:33:28Z</dcterms:created>
  <dcterms:modified xsi:type="dcterms:W3CDTF">2015-06-29T15:23:37Z</dcterms:modified>
</cp:coreProperties>
</file>