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P40" i="1" s="1"/>
  <c r="I60" i="28"/>
  <c r="H43" i="1" s="1"/>
  <c r="J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M43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2" i="6"/>
  <c r="H60" i="1"/>
  <c r="H61" i="1"/>
  <c r="H62" i="1"/>
  <c r="H63" i="1"/>
  <c r="H64" i="1"/>
  <c r="E31" i="5"/>
  <c r="F31" i="5" s="1"/>
  <c r="L77" i="6" l="1"/>
  <c r="H47" i="6"/>
  <c r="H71" i="6" s="1"/>
  <c r="H84" i="6"/>
  <c r="L147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O87" i="6"/>
  <c r="O101" i="6"/>
  <c r="M101" i="6"/>
  <c r="M84" i="6"/>
  <c r="O93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<sst xmlns="http://schemas.openxmlformats.org/spreadsheetml/2006/main" count="3074" uniqueCount="712">
  <si>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</si>
  <si>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</si>
  <si>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</si>
  <si>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</si>
  <si>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</si>
  <si>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</si>
  <si>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</si>
  <si>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</si>
  <si>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</si>
  <si>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</si>
  <si>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</si>
  <si>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</si>
  <si>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</si>
  <si>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</si>
  <si>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</si>
  <si>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</si>
  <si>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</si>
  <si>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</si>
  <si>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</si>
  <si>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</si>
  <si>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</si>
  <si>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</si>
  <si>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</si>
  <si>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</si>
  <si>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</si>
  <si>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</si>
  <si>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</si>
  <si>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</si>
  <si>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</si>
  <si>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</si>
  <si>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</si>
  <si>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</si>
  <si>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</si>
  <si>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</si>
  <si>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</si>
  <si>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</si>
  <si>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</si>
  <si>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</si>
  <si>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</si>
  <si>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</si>
  <si>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</si>
  <si>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</si>
  <si>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</si>
  <si>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</si>
  <si>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</si>
  <si>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</si>
  <si>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</si>
  <si>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</si>
  <si>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</si>
  <si>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</si>
  <si>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</si>
  <si>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</si>
  <si>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</si>
  <si>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</si>
  <si>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</si>
  <si>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</si>
  <si>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</si>
  <si>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</si>
  <si>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</si>
  <si>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</si>
  <si>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</si>
  <si>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</si>
  <si>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</si>
  <si>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</si>
  <si>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</si>
  <si>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</si>
  <si>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</si>
  <si>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</si>
  <si>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</si>
  <si>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</si>
  <si>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</si>
  <si>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</si>
  <si>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</si>
  <si>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</si>
  <si>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</si>
  <si>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</si>
  <si>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</si>
  <si>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</si>
  <si>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</si>
  <si>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</si>
  <si>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</si>
  <si>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</si>
  <si>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</si>
  <si>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</si>
  <si>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</si>
  <si>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</si>
  <si>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</si>
  <si>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</si>
  <si>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</si>
  <si>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</si>
  <si>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</si>
  <si>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</si>
  <si>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</si>
  <si>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</si>
  <si>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</si>
  <si>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</si>
  <si>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</si>
  <si>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</si>
  <si>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</si>
  <si>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</si>
  <si>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</si>
  <si>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</si>
  <si>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</si>
  <si>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</si>
  <si>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</si>
  <si>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</si>
  <si>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</si>
  <si>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</si>
  <si>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</si>
  <si>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</si>
  <si>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</si>
  <si>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</si>
  <si>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</si>
  <si>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</si>
  <si>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</si>
  <si>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</si>
  <si>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</si>
  <si>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</si>
  <si>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</si>
  <si>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</si>
  <si>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</si>
  <si>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</si>
  <si>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</si>
  <si>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</si>
  <si>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</si>
  <si>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</si>
  <si>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</si>
  <si>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</si>
  <si>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</si>
  <si>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</si>
  <si>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</si>
  <si>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</si>
  <si>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</si>
  <si>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</si>
  <si>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</si>
  <si>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</si>
  <si>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</si>
  <si>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</si>
  <si>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</si>
  <si>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</si>
  <si>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</si>
  <si>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</si>
  <si>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</si>
  <si>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</si>
  <si>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</si>
  <si>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</si>
  <si>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</si>
  <si>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</si>
  <si>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</si>
  <si>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</si>
  <si>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</si>
  <si>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</si>
  <si>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</si>
  <si>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</si>
  <si>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</si>
  <si>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</si>
  <si>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</si>
  <si>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</si>
  <si>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</si>
  <si>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</si>
  <si>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</si>
  <si>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</si>
  <si>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</si>
  <si>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</si>
  <si>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</si>
  <si>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</si>
  <si>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</si>
  <si>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</si>
  <si>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</si>
  <si>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</si>
  <si>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</si>
  <si>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</si>
  <si>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</si>
  <si>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</si>
  <si>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</si>
  <si>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</si>
  <si>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</si>
  <si>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</si>
  <si>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</si>
  <si>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</si>
  <si>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</si>
  <si>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</si>
  <si>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</si>
  <si>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</si>
  <si>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</si>
  <si>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</si>
  <si>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</si>
  <si>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</si>
  <si>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</si>
  <si>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</si>
  <si>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</si>
  <si>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</si>
  <si>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</si>
  <si>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</si>
  <si>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</si>
  <si>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</si>
  <si>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</si>
  <si>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</si>
  <si>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</si>
  <si>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</si>
  <si>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</si>
  <si>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</si>
  <si>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</si>
  <si>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</si>
  <si>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</si>
  <si>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</si>
  <si>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</si>
  <si>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</si>
  <si>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</si>
  <si>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</si>
  <si>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</si>
  <si>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</si>
  <si>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</si>
  <si>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</si>
  <si>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</si>
  <si>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</si>
  <si>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</si>
  <si>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</si>
  <si>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</si>
  <si>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</si>
  <si>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</si>
  <si>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</si>
  <si>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</si>
  <si>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</si>
  <si>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</si>
  <si>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</si>
  <si>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</si>
  <si>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</si>
  <si>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</si>
  <si>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</si>
  <si>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</si>
  <si>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</si>
  <si>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</si>
  <si>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</si>
  <si>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</si>
  <si>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</si>
  <si>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</si>
  <si>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</si>
  <si>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</si>
  <si>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</si>
  <si>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</si>
  <si>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</si>
  <si>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</si>
  <si>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</si>
  <si>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</si>
  <si>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</si>
  <si>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</si>
  <si>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</si>
  <si>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</si>
  <si>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</si>
  <si>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</si>
  <si>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</si>
  <si>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</si>
  <si>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</si>
  <si>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</si>
  <si>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</si>
  <si>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</si>
  <si>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</si>
  <si>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</si>
  <si>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</si>
  <si>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</si>
  <si>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</si>
  <si>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</si>
  <si>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</si>
  <si>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</si>
  <si>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</si>
  <si>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</si>
  <si>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</si>
  <si>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</si>
  <si>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</si>
  <si>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</si>
  <si>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</si>
  <si>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</si>
  <si>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</si>
  <si>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</si>
  <si>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</si>
  <si>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</si>
  <si>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</si>
  <si>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</si>
  <si>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</si>
  <si>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</si>
  <si>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</si>
  <si>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</si>
  <si>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</si>
  <si>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</si>
  <si>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</si>
  <si>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</si>
  <si>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</si>
  <si>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</si>
  <si>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</si>
  <si>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</si>
  <si>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</si>
  <si>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</si>
  <si>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</si>
  <si>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</si>
  <si>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</si>
  <si>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</si>
  <si>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</si>
  <si>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</si>
  <si>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</si>
  <si>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</si>
  <si>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</si>
  <si>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</si>
  <si>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</si>
  <si>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</si>
  <si>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</si>
  <si>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</si>
  <si>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</si>
  <si>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</si>
  <si>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</si>
  <si>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</si>
  <si>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</si>
  <si>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</si>
  <si>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</si>
  <si>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</si>
  <si>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</si>
  <si>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</si>
  <si>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</si>
  <si>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</si>
  <si>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</si>
  <si>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</si>
  <si>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</si>
  <si>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</si>
  <si>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</si>
  <si>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</si>
  <si>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</si>
  <si>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</si>
  <si>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</si>
  <si>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</si>
  <si>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</si>
  <si>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</si>
  <si>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</si>
  <si>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</si>
  <si>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</si>
  <si>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</si>
  <si>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</si>
  <si>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</si>
  <si>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</si>
  <si>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</si>
  <si>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</si>
  <si>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</si>
  <si>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</si>
  <si>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</si>
  <si>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</si>
  <si>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</si>
  <si>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</si>
  <si>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</si>
  <si>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</si>
  <si>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</si>
  <si>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</si>
  <si>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</si>
  <si>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</si>
  <si>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</si>
  <si>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</si>
  <si>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</si>
  <si>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</si>
  <si>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</si>
  <si>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</si>
  <si>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</si>
  <si>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</si>
  <si>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</si>
  <si>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</si>
  <si>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</si>
  <si>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</si>
  <si>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</si>
  <si>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</si>
  <si>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</si>
  <si>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</si>
  <si>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</si>
  <si>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</si>
  <si>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</si>
  <si>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</si>
  <si>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</si>
  <si>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</si>
  <si>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</si>
  <si>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</si>
  <si>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</si>
  <si>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</si>
  <si>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</si>
  <si>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</si>
  <si>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</si>
  <si>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</si>
  <si>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</si>
  <si>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</si>
  <si>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</si>
  <si>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</si>
  <si>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</si>
  <si>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</si>
  <si>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</si>
  <si>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</si>
  <si>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</si>
  <si>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</si>
  <si>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</si>
  <si>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</si>
  <si>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</si>
  <si>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</si>
  <si>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</si>
  <si>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</si>
  <si>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</si>
  <si>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</si>
  <si>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</si>
  <si>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</si>
  <si>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</si>
  <si>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</si>
  <si>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</si>
  <si>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</si>
  <si>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</si>
  <si>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</si>
  <si>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</si>
  <si>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</si>
  <si>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</si>
  <si>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</si>
  <si>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</si>
  <si>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</si>
  <si>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</si>
  <si>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</si>
  <si>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</si>
  <si>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</si>
  <si>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</si>
  <si>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</si>
  <si>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</si>
  <si>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</si>
  <si>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</si>
  <si>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</si>
  <si>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</si>
  <si>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</si>
  <si>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</si>
  <si>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</si>
  <si>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</si>
  <si>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</si>
  <si>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</si>
  <si>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</si>
  <si>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</si>
  <si>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</si>
  <si>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</si>
  <si>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</si>
  <si>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</si>
  <si>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</si>
  <si>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</si>
  <si>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</si>
  <si>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</si>
  <si>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</si>
  <si>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</si>
  <si>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</si>
  <si>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</si>
  <si>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</si>
  <si>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</si>
  <si>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</si>
  <si>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</si>
  <si>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</si>
  <si>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</si>
  <si>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</si>
  <si>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</si>
  <si>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</si>
  <si>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</si>
  <si>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</si>
  <si>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</si>
  <si>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</si>
  <si>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</si>
  <si>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</si>
  <si>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</si>
  <si>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</si>
  <si>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</si>
  <si>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</si>
  <si>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</si>
  <si>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</si>
  <si>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</si>
  <si>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</si>
  <si>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</si>
  <si>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</si>
  <si>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</si>
  <si>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</si>
  <si>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</si>
  <si>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</si>
  <si>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</si>
  <si>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</si>
  <si>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</si>
  <si>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</si>
  <si>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</si>
  <si>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</si>
  <si>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</si>
  <si>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</si>
  <si>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</si>
  <si>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</si>
  <si>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</si>
  <si>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</si>
  <si>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</si>
  <si>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</si>
  <si>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</si>
  <si>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</si>
  <si>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</si>
  <si>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</si>
  <si>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</si>
  <si>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</si>
  <si>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</si>
  <si>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</si>
  <si>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</si>
  <si>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</si>
  <si>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</si>
  <si>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</si>
  <si>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</si>
  <si>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</si>
  <si>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</si>
  <si>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</si>
  <si>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</si>
  <si>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</si>
  <si>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</si>
  <si>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</si>
  <si>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</si>
  <si>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</si>
  <si>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</si>
  <si>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</si>
  <si>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</si>
  <si>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</si>
  <si>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</si>
  <si>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</si>
  <si>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</si>
  <si>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</si>
  <si>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</si>
  <si>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</si>
  <si>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</si>
  <si>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</si>
  <si>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</si>
  <si>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</si>
  <si>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</si>
  <si>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</si>
  <si>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</si>
  <si>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</si>
  <si>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</si>
  <si>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</si>
  <si>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</si>
  <si>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</si>
  <si>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</si>
  <si>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</si>
  <si>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</si>
  <si>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</si>
  <si>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</si>
  <si>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</si>
  <si>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</si>
  <si>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</si>
  <si>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</si>
  <si>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</si>
  <si>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</si>
  <si>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</si>
  <si>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</si>
  <si>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</si>
  <si>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</si>
  <si>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</si>
  <si>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</si>
  <si>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</si>
  <si>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</si>
  <si>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</si>
  <si>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</si>
  <si>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</si>
  <si>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</si>
  <si>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</si>
  <si>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</si>
  <si>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</si>
  <si>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</si>
  <si>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</si>
  <si>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</si>
  <si>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</si>
  <si>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</si>
  <si>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</si>
  <si>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</si>
  <si>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</si>
  <si>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</si>
  <si>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</si>
  <si>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</si>
  <si>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</si>
  <si>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</si>
  <si>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</si>
  <si>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</si>
  <si>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</si>
  <si>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</si>
  <si>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</si>
  <si>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</si>
  <si>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</si>
  <si>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</si>
  <si>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</si>
  <si>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</si>
  <si>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</si>
  <si>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</si>
  <si>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</si>
  <si>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</si>
  <si>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</si>
  <si>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</si>
  <si>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</si>
  <si>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</si>
  <si>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</si>
  <si>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</si>
  <si>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</si>
  <si>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</si>
  <si>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</si>
  <si>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</si>
  <si>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</si>
  <si>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</si>
  <si>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</si>
  <si>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</si>
  <si>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</si>
  <si>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</si>
  <si>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</si>
  <si>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</si>
  <si>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</si>
  <si>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</si>
  <si>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</si>
  <si>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</si>
  <si>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</si>
  <si>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</si>
  <si>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</si>
  <si>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</si>
  <si>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</si>
  <si>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</si>
  <si>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</si>
  <si>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</si>
  <si>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</si>
  <si>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</si>
  <si>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</si>
  <si>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</si>
  <si>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</si>
  <si>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</si>
  <si>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</si>
  <si>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</si>
  <si>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</si>
  <si>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</si>
  <si>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</si>
  <si>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</si>
  <si>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</si>
  <si>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</si>
  <si>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</si>
  <si>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</si>
  <si>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</si>
  <si>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</si>
  <si>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</si>
  <si>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</si>
  <si>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</si>
  <si>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</si>
  <si>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</si>
  <si>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</si>
  <si>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</si>
  <si>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</si>
  <si>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</si>
  <si>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</si>
  <si>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</si>
  <si>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</si>
  <si>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</si>
  <si>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</si>
  <si>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</si>
  <si>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</si>
  <si>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</si>
  <si>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</si>
  <si>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</si>
  <si>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</si>
  <si>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</si>
  <si>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</si>
  <si>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</si>
  <si>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</si>
  <si>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</si>
  <si>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</si>
  <si>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</si>
  <si>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</si>
  <si>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</si>
  <si>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</si>
  <si>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</si>
  <si>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</si>
  <si>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</si>
  <si>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</si>
  <si>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</si>
  <si>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</si>
  <si>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</si>
  <si>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</si>
  <si>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</si>
  <si>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</si>
  <si>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</si>
  <si>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</si>
  <si>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</si>
  <si>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</si>
  <si>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</si>
  <si>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</si>
  <si>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</si>
  <si>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</si>
  <si>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</si>
  <si>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</si>
  <si>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</si>
  <si>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</si>
  <si>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</si>
  <si>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</si>
  <si>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</si>
  <si>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</si>
  <si>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</si>
  <si>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</si>
  <si>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</si>
  <si>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</si>
  <si>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</si>
  <si>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</si>
  <si>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</si>
  <si>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</si>
  <si>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</si>
  <si>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</si>
  <si>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</si>
  <si>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</si>
  <si>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</si>
  <si>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</si>
  <si>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</si>
  <si>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</si>
  <si>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</si>
  <si>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</si>
  <si>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</si>
  <si>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SP5055</t>
  </si>
  <si>
    <t>SP5055       S3</t>
  </si>
  <si>
    <t>CHG'D FACING TO .025 AND SCRAP TO 0 PER KM 7/23/15</t>
  </si>
  <si>
    <t>CHG'D FACING TO .020 1/22/16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</si>
</sst>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33" fillId="5" borderId="15" xfId="0" applyNumberFormat="1" applyFont="1" applyFill="1" applyBorder="1"/>
    <xf numFmtId="0" fontId="33" fillId="0" borderId="0" xfId="0" applyFont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709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SP5055       S3</v>
      </c>
      <c r="Q5" s="348"/>
      <c r="R5" s="226"/>
      <c r="S5" s="226"/>
      <c r="T5" s="226"/>
      <c r="U5" s="349" t="s">
        <v>16</v>
      </c>
      <c r="V5" s="920">
        <f ca="1" xml:space="preserve"> TODAY()</f>
        <v>42391</v>
      </c>
      <c r="W5" s="158"/>
      <c r="X5" s="158"/>
      <c r="Y5" s="158"/>
    </row>
    <row r="6" spans="1:29" ht="18.75" thickBot="1" x14ac:dyDescent="0.3">
      <c r="A6" s="1013" t="s">
        <v>21</v>
      </c>
      <c r="B6" s="1014"/>
      <c r="C6" s="1014"/>
      <c r="D6" s="1015"/>
      <c r="E6" s="263"/>
      <c r="F6" s="1013" t="s">
        <v>320</v>
      </c>
      <c r="G6" s="1014"/>
      <c r="H6" s="1014"/>
      <c r="I6" s="1015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80">
        <v>1</v>
      </c>
      <c r="B8" s="1020" t="s">
        <v>317</v>
      </c>
      <c r="C8" s="993" t="s">
        <v>23</v>
      </c>
      <c r="D8" s="1022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936" t="s">
        <v>710</v>
      </c>
      <c r="O8" s="936"/>
      <c r="P8" s="936"/>
      <c r="Q8" s="936"/>
      <c r="R8" s="936"/>
      <c r="S8" s="936"/>
      <c r="T8" s="158"/>
      <c r="U8" s="158"/>
      <c r="V8" s="198"/>
      <c r="W8" s="158"/>
      <c r="X8" s="158"/>
      <c r="Y8" s="158"/>
    </row>
    <row r="9" spans="1:29" ht="13.5" thickBot="1" x14ac:dyDescent="0.25">
      <c r="A9" s="980"/>
      <c r="B9" s="1021"/>
      <c r="C9" s="994"/>
      <c r="D9" s="1022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7" t="s">
        <v>711</v>
      </c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80"/>
      <c r="B10" s="1021"/>
      <c r="C10" s="994"/>
      <c r="D10" s="1022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80"/>
      <c r="B11" s="1021"/>
      <c r="C11" s="994"/>
      <c r="D11" s="1022"/>
      <c r="E11" s="204"/>
      <c r="F11" s="443"/>
      <c r="G11" s="200" t="s">
        <v>311</v>
      </c>
      <c r="H11" s="176"/>
      <c r="I11" s="445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80"/>
      <c r="B12" s="1021"/>
      <c r="C12" s="994"/>
      <c r="D12" s="1022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80"/>
      <c r="B13" s="1021"/>
      <c r="C13" s="994"/>
      <c r="D13" s="102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89">
        <v>1.359</v>
      </c>
      <c r="P13" s="158"/>
      <c r="Q13" s="1002" t="s">
        <v>312</v>
      </c>
      <c r="R13" s="971"/>
      <c r="S13" s="1019">
        <f>+C20</f>
        <v>0.875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80"/>
      <c r="B14" s="1021"/>
      <c r="C14" s="994"/>
      <c r="D14" s="1022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80">
        <v>2</v>
      </c>
      <c r="B15" s="1020" t="s">
        <v>306</v>
      </c>
      <c r="C15" s="993" t="s">
        <v>305</v>
      </c>
      <c r="D15" s="102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9" t="s">
        <v>309</v>
      </c>
      <c r="M15" s="970"/>
      <c r="N15" s="252"/>
      <c r="O15" s="790">
        <v>6.5000000000000002E-2</v>
      </c>
      <c r="P15" s="158"/>
      <c r="Q15" s="1002" t="s">
        <v>308</v>
      </c>
      <c r="R15" s="971"/>
      <c r="S15" s="789">
        <v>1.4948999999999999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80"/>
      <c r="B16" s="1021"/>
      <c r="C16" s="994"/>
      <c r="D16" s="1024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80"/>
      <c r="B17" s="1021"/>
      <c r="C17" s="994"/>
      <c r="D17" s="1024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8" t="s">
        <v>304</v>
      </c>
      <c r="R17" s="100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80"/>
      <c r="B18" s="1021"/>
      <c r="C18" s="994"/>
      <c r="D18" s="102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89">
        <f>SUM(O13:O16)</f>
        <v>1.444</v>
      </c>
      <c r="P18" s="158"/>
      <c r="Q18" s="1002" t="s">
        <v>302</v>
      </c>
      <c r="R18" s="970"/>
      <c r="S18" s="971"/>
      <c r="T18" s="254">
        <f>144-S15</f>
        <v>142.5051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80"/>
      <c r="B19" s="1021"/>
      <c r="C19" s="1023"/>
      <c r="D19" s="102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6" t="s">
        <v>300</v>
      </c>
      <c r="M20" s="910"/>
      <c r="N20" s="914"/>
      <c r="O20" s="790">
        <v>0</v>
      </c>
      <c r="P20" s="158"/>
      <c r="Q20" s="1002" t="s">
        <v>299</v>
      </c>
      <c r="R20" s="971"/>
      <c r="S20" s="252">
        <f>IF(ISERROR(T18/O22),"",T18/O22)</f>
        <v>98.687742382271466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6" t="s">
        <v>691</v>
      </c>
      <c r="M21" s="1027"/>
      <c r="N21" s="102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1.444</v>
      </c>
      <c r="P22" s="158"/>
      <c r="Q22" s="1002" t="s">
        <v>296</v>
      </c>
      <c r="R22" s="970"/>
      <c r="S22" s="970"/>
      <c r="T22" s="203">
        <f>IF(S20="",,S20 - 1)</f>
        <v>97.687742382271466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19">
        <f>IF(ISERROR(S17/T22),,S17/T22)</f>
        <v>0.3000596044162504</v>
      </c>
      <c r="P24" s="243" t="s">
        <v>22</v>
      </c>
      <c r="Q24" s="1028" t="s">
        <v>692</v>
      </c>
      <c r="R24" s="1028"/>
      <c r="S24" s="1028"/>
      <c r="T24" s="1028"/>
      <c r="U24" s="1028"/>
      <c r="V24" s="198"/>
      <c r="W24" s="158"/>
      <c r="X24" s="158"/>
      <c r="Y24" s="158"/>
    </row>
    <row r="25" spans="1:29" s="237" customFormat="1" ht="13.5" thickBot="1" x14ac:dyDescent="0.25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2" t="s">
        <v>289</v>
      </c>
      <c r="M27" s="1033"/>
      <c r="N27" s="1033"/>
      <c r="O27" s="1033"/>
      <c r="P27" s="1034"/>
      <c r="Q27" s="1002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9">
        <v>8</v>
      </c>
      <c r="B28" s="991" t="s">
        <v>676</v>
      </c>
      <c r="C28" s="993" t="s">
        <v>324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1037" t="s">
        <v>288</v>
      </c>
      <c r="R28" s="1038"/>
      <c r="S28" s="1039"/>
      <c r="T28" s="787">
        <v>7.5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 x14ac:dyDescent="0.25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3" t="s">
        <v>708</v>
      </c>
      <c r="N30" s="1043"/>
      <c r="O30" s="921">
        <v>0.12826000000000001</v>
      </c>
      <c r="P30" s="158"/>
      <c r="Q30" s="932" t="s">
        <v>287</v>
      </c>
      <c r="R30" s="933"/>
      <c r="S30" s="934"/>
      <c r="T30" s="930">
        <f>IF(ISERROR(T29*0.9),"",T29*0.9)</f>
        <v>432</v>
      </c>
      <c r="U30" s="931" t="s">
        <v>707</v>
      </c>
      <c r="V30" s="198"/>
      <c r="W30" s="158"/>
      <c r="X30" s="318"/>
      <c r="Y30" s="223"/>
    </row>
    <row r="31" spans="1:29" ht="15.75" customHeight="1" thickBot="1" x14ac:dyDescent="0.25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0.17179960441625039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9"/>
      <c r="B34" s="991"/>
      <c r="C34" s="994"/>
      <c r="D34" s="996"/>
      <c r="E34" s="157"/>
      <c r="F34" s="307">
        <v>47</v>
      </c>
      <c r="G34" s="1040" t="s">
        <v>685</v>
      </c>
      <c r="H34" s="1041"/>
      <c r="I34" s="104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47" t="s">
        <v>683</v>
      </c>
      <c r="M35" s="1048"/>
      <c r="N35" s="1048"/>
      <c r="O35" s="968"/>
      <c r="P35" s="158"/>
      <c r="Q35" s="969" t="s">
        <v>280</v>
      </c>
      <c r="R35" s="97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2" t="s">
        <v>279</v>
      </c>
      <c r="R36" s="970"/>
      <c r="S36" s="971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51" t="s">
        <v>706</v>
      </c>
      <c r="M37" s="1025" t="s">
        <v>704</v>
      </c>
      <c r="N37" s="1025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2"/>
      <c r="M38" s="1025" t="s">
        <v>705</v>
      </c>
      <c r="N38" s="1025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9" t="s">
        <v>701</v>
      </c>
      <c r="T39" s="1050"/>
      <c r="U39" s="1050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6" t="s">
        <v>274</v>
      </c>
      <c r="M42" s="1017"/>
      <c r="N42" s="1017"/>
      <c r="O42" s="1017"/>
      <c r="P42" s="101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6</v>
      </c>
      <c r="P44" s="214"/>
      <c r="Q44" s="1002" t="s">
        <v>269</v>
      </c>
      <c r="R44" s="971"/>
      <c r="S44" s="215">
        <f>T22*O44</f>
        <v>586.12645429362874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1.4948999999999999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98.687742382271466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97.687742382271466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8.8272308949809712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124.06879004913476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132.40846342471457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0.3000596044162504</v>
      </c>
      <c r="E49" s="157"/>
      <c r="F49" s="443">
        <v>57</v>
      </c>
      <c r="G49" s="171" t="s">
        <v>254</v>
      </c>
      <c r="H49" s="281"/>
      <c r="I49" s="207"/>
      <c r="K49" s="158"/>
      <c r="L49" s="1044" t="s">
        <v>686</v>
      </c>
      <c r="M49" s="1045"/>
      <c r="N49" s="1045"/>
      <c r="O49" s="1045"/>
      <c r="P49" s="1045"/>
      <c r="Q49" s="1045"/>
      <c r="R49" s="104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0.63012516927412587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71"/>
      <c r="T50" s="158"/>
      <c r="U50" s="210">
        <f>480 - U48</f>
        <v>347.59153657528543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13" t="s">
        <v>245</v>
      </c>
      <c r="G51" s="1014"/>
      <c r="H51" s="1014"/>
      <c r="I51" s="1015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4171.0984389034256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9"/>
      <c r="G52" s="1030"/>
      <c r="H52" s="1030"/>
      <c r="I52" s="1031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521.3873048629282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0.51460222157386948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973">
        <f>U52</f>
        <v>521.3873048629282</v>
      </c>
      <c r="Q54" s="974"/>
      <c r="R54" s="972" t="s">
        <v>702</v>
      </c>
      <c r="S54" s="323" t="s">
        <v>247</v>
      </c>
      <c r="T54" s="324"/>
      <c r="U54" s="324"/>
      <c r="V54" s="347">
        <f>O24</f>
        <v>0.3000596044162504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964" t="s">
        <v>244</v>
      </c>
      <c r="M56" s="965"/>
      <c r="N56" s="965"/>
      <c r="O56" s="966"/>
      <c r="P56" s="967">
        <f>T30</f>
        <v>432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7" t="s">
        <v>349</v>
      </c>
      <c r="M59" s="979"/>
      <c r="N59"/>
      <c r="O59" s="977" t="s">
        <v>351</v>
      </c>
      <c r="P59" s="979"/>
      <c r="Q59"/>
      <c r="R59" s="977" t="s">
        <v>328</v>
      </c>
      <c r="S59" s="978"/>
      <c r="T59" s="978"/>
      <c r="U59" s="979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0.21004172309137528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0.11552294770025641</v>
      </c>
      <c r="E62" s="146"/>
      <c r="F62" s="304">
        <v>68</v>
      </c>
      <c r="G62" s="180" t="s">
        <v>231</v>
      </c>
      <c r="H62" s="182"/>
      <c r="I62" s="181">
        <f>SUM(I53:I61)</f>
        <v>0.56125860569284269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1.3390629399542765E-2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0.51460222157386948</v>
      </c>
      <c r="E64" s="146"/>
      <c r="F64" s="165">
        <v>70</v>
      </c>
      <c r="G64" s="167" t="s">
        <v>352</v>
      </c>
      <c r="H64" s="166"/>
      <c r="I64" s="162">
        <f>+I63+I62</f>
        <v>0.57464923509238541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75" t="s">
        <v>335</v>
      </c>
      <c r="M73" s="976"/>
      <c r="N73" s="150"/>
      <c r="O73" s="975" t="s">
        <v>334</v>
      </c>
      <c r="P73" s="976"/>
      <c r="R73" s="977" t="s">
        <v>333</v>
      </c>
      <c r="S73" s="978"/>
      <c r="T73" s="979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3" t="s">
        <v>21</v>
      </c>
      <c r="B3" s="1014"/>
      <c r="C3" s="1014"/>
      <c r="D3" s="1015"/>
      <c r="E3" s="263"/>
      <c r="F3" s="1013" t="s">
        <v>320</v>
      </c>
      <c r="G3" s="1014"/>
      <c r="H3" s="1014"/>
      <c r="I3" s="1015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80">
        <v>1</v>
      </c>
      <c r="B5" s="1020" t="s">
        <v>317</v>
      </c>
      <c r="C5" s="993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80"/>
      <c r="B6" s="1021"/>
      <c r="C6" s="994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80"/>
      <c r="B7" s="1021"/>
      <c r="C7" s="994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80"/>
      <c r="B8" s="1021"/>
      <c r="C8" s="994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80"/>
      <c r="B9" s="1021"/>
      <c r="C9" s="994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80"/>
      <c r="B10" s="1021"/>
      <c r="C10" s="994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1002" t="s">
        <v>312</v>
      </c>
      <c r="R10" s="971"/>
      <c r="S10" s="1019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 x14ac:dyDescent="0.25">
      <c r="A11" s="980"/>
      <c r="B11" s="1021"/>
      <c r="C11" s="994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80">
        <v>2</v>
      </c>
      <c r="B12" s="1020" t="s">
        <v>306</v>
      </c>
      <c r="C12" s="993"/>
      <c r="D12" s="102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2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80"/>
      <c r="B13" s="1021"/>
      <c r="C13" s="994"/>
      <c r="D13" s="1024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80"/>
      <c r="B14" s="1021"/>
      <c r="C14" s="994"/>
      <c r="D14" s="1024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80"/>
      <c r="B15" s="1021"/>
      <c r="C15" s="994"/>
      <c r="D15" s="102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1002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80"/>
      <c r="B16" s="1021"/>
      <c r="C16" s="1023"/>
      <c r="D16" s="102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1002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2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9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9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90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75" t="s">
        <v>289</v>
      </c>
      <c r="M24" s="1076"/>
      <c r="N24" s="1076"/>
      <c r="O24" s="1076"/>
      <c r="P24" s="1077"/>
      <c r="Q24" s="1002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7" t="s">
        <v>288</v>
      </c>
      <c r="R25" s="1038"/>
      <c r="S25" s="1039"/>
      <c r="T25" s="235"/>
      <c r="U25" s="158"/>
      <c r="V25" s="198"/>
      <c r="W25" s="158"/>
      <c r="X25" s="158"/>
      <c r="Y25" s="158"/>
    </row>
    <row r="26" spans="1:25" x14ac:dyDescent="0.2">
      <c r="A26" s="989">
        <v>8</v>
      </c>
      <c r="B26" s="1021" t="s">
        <v>285</v>
      </c>
      <c r="C26" s="993"/>
      <c r="D26" s="1024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9"/>
      <c r="B27" s="1021"/>
      <c r="C27" s="994"/>
      <c r="D27" s="1024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9"/>
      <c r="B28" s="1021"/>
      <c r="C28" s="994"/>
      <c r="D28" s="102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9"/>
      <c r="B29" s="1021"/>
      <c r="C29" s="994"/>
      <c r="D29" s="1024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9"/>
      <c r="B30" s="1021"/>
      <c r="C30" s="994"/>
      <c r="D30" s="1024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90"/>
      <c r="B31" s="1065"/>
      <c r="C31" s="995"/>
      <c r="D31" s="1066"/>
      <c r="E31" s="157"/>
      <c r="F31" s="307"/>
      <c r="G31" s="334"/>
      <c r="H31" s="335"/>
      <c r="I31" s="340"/>
      <c r="J31" s="158"/>
      <c r="K31" s="158"/>
      <c r="L31" s="1047" t="s">
        <v>282</v>
      </c>
      <c r="M31" s="1048"/>
      <c r="N31" s="1048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2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2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4" t="s">
        <v>259</v>
      </c>
      <c r="M45" s="1045"/>
      <c r="N45" s="1045"/>
      <c r="O45" s="1045"/>
      <c r="P45" s="1045"/>
      <c r="Q45" s="1045"/>
      <c r="R45" s="104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3" t="s">
        <v>245</v>
      </c>
      <c r="G47" s="1014"/>
      <c r="H47" s="1014"/>
      <c r="I47" s="1015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9"/>
      <c r="G48" s="1030"/>
      <c r="H48" s="1030"/>
      <c r="I48" s="1031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7" t="s">
        <v>349</v>
      </c>
      <c r="M55" s="979"/>
      <c r="N55"/>
      <c r="O55" s="977" t="s">
        <v>351</v>
      </c>
      <c r="P55" s="979"/>
      <c r="Q55"/>
      <c r="R55" s="977" t="s">
        <v>328</v>
      </c>
      <c r="S55" s="978"/>
      <c r="T55" s="978"/>
      <c r="U55" s="979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7" t="s">
        <v>335</v>
      </c>
      <c r="M66" s="979"/>
      <c r="N66"/>
      <c r="O66" s="1053" t="s">
        <v>334</v>
      </c>
      <c r="P66" s="1054"/>
      <c r="Q66"/>
      <c r="R66" s="977" t="s">
        <v>333</v>
      </c>
      <c r="S66" s="978"/>
      <c r="T66" s="97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7" t="s">
        <v>329</v>
      </c>
      <c r="M76" s="97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42391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42391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0">
        <f>Assembly!C2</f>
        <v>0</v>
      </c>
      <c r="D4" s="941"/>
      <c r="E4" s="941"/>
      <c r="F4" s="941"/>
      <c r="G4" s="941"/>
      <c r="H4" s="941"/>
      <c r="I4" s="941"/>
      <c r="J4" s="941"/>
      <c r="K4" s="942"/>
    </row>
    <row r="5" spans="1:14" x14ac:dyDescent="0.25">
      <c r="A5" s="733" t="s">
        <v>595</v>
      </c>
      <c r="B5" s="734"/>
      <c r="C5" s="943">
        <f>Assembly!R2</f>
        <v>3334</v>
      </c>
      <c r="D5" s="941"/>
      <c r="E5" s="941"/>
      <c r="F5" s="941"/>
      <c r="G5" s="941"/>
      <c r="H5" s="941"/>
      <c r="I5" s="941"/>
      <c r="J5" s="941"/>
      <c r="K5" s="942"/>
      <c r="N5" s="731" t="s">
        <v>596</v>
      </c>
    </row>
    <row r="6" spans="1:14" x14ac:dyDescent="0.25">
      <c r="A6" s="735" t="s">
        <v>597</v>
      </c>
      <c r="B6" s="736"/>
      <c r="C6" s="943"/>
      <c r="D6" s="941"/>
      <c r="E6" s="941"/>
      <c r="F6" s="941"/>
      <c r="G6" s="941"/>
      <c r="H6" s="941"/>
      <c r="I6" s="941"/>
      <c r="J6" s="941"/>
      <c r="K6" s="942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3"/>
      <c r="D8" s="941"/>
      <c r="E8" s="941"/>
      <c r="F8" s="941"/>
      <c r="G8" s="941"/>
      <c r="H8" s="941"/>
      <c r="I8" s="941"/>
      <c r="J8" s="941"/>
      <c r="K8" s="942"/>
      <c r="N8" s="731" t="s">
        <v>600</v>
      </c>
    </row>
    <row r="9" spans="1:14" x14ac:dyDescent="0.25">
      <c r="A9" s="733" t="s">
        <v>601</v>
      </c>
      <c r="B9" s="740"/>
      <c r="C9" s="943" t="s">
        <v>598</v>
      </c>
      <c r="D9" s="941"/>
      <c r="E9" s="941"/>
      <c r="F9" s="941"/>
      <c r="G9" s="941"/>
      <c r="H9" s="941"/>
      <c r="I9" s="941"/>
      <c r="J9" s="941"/>
      <c r="K9" s="942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7" t="s">
        <v>604</v>
      </c>
      <c r="J11" s="937" t="s">
        <v>605</v>
      </c>
      <c r="K11" s="937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8"/>
      <c r="J12" s="938"/>
      <c r="K12" s="938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9"/>
      <c r="J13" s="939"/>
      <c r="K13" s="939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5" t="s">
        <v>615</v>
      </c>
      <c r="B41" s="946"/>
      <c r="C41" s="946"/>
      <c r="D41" s="946"/>
      <c r="E41" s="946"/>
      <c r="F41" s="946"/>
      <c r="G41" s="946"/>
      <c r="H41" s="946"/>
      <c r="I41" s="946"/>
      <c r="J41" s="946"/>
      <c r="K41" s="946"/>
    </row>
    <row r="42" spans="1:11" ht="28.5" customHeight="1" x14ac:dyDescent="0.25">
      <c r="A42" s="947" t="s">
        <v>616</v>
      </c>
      <c r="B42" s="947"/>
      <c r="C42" s="947"/>
      <c r="D42" s="947"/>
      <c r="E42" s="947"/>
      <c r="F42" s="947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8" t="s">
        <v>617</v>
      </c>
      <c r="B43" s="948"/>
      <c r="C43" s="948"/>
      <c r="D43" s="948"/>
      <c r="E43" s="948"/>
      <c r="F43" s="948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8" t="s">
        <v>618</v>
      </c>
      <c r="B44" s="948"/>
      <c r="C44" s="948"/>
      <c r="D44" s="948"/>
      <c r="E44" s="948"/>
      <c r="F44" s="948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8" t="s">
        <v>619</v>
      </c>
      <c r="B45" s="948"/>
      <c r="C45" s="948"/>
      <c r="D45" s="948"/>
      <c r="E45" s="948"/>
      <c r="F45" s="948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4" t="s">
        <v>620</v>
      </c>
      <c r="B46" s="944"/>
      <c r="C46" s="944"/>
      <c r="D46" s="944"/>
      <c r="E46" s="944"/>
      <c r="F46" s="944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4" t="s">
        <v>621</v>
      </c>
      <c r="B47" s="944"/>
      <c r="C47" s="944"/>
      <c r="D47" s="944"/>
      <c r="E47" s="944"/>
      <c r="F47" s="944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4" t="s">
        <v>622</v>
      </c>
      <c r="B48" s="944"/>
      <c r="C48" s="944"/>
      <c r="D48" s="944"/>
      <c r="E48" s="944"/>
      <c r="F48" s="944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9">
        <f>+'Internal Sign Off'!C4</f>
        <v>0</v>
      </c>
      <c r="B7" s="949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50"/>
      <c r="D4" s="951"/>
      <c r="E4" s="951"/>
      <c r="F4" s="952"/>
    </row>
    <row r="5" spans="1:11" ht="21.75" customHeight="1" x14ac:dyDescent="0.2">
      <c r="B5" s="107" t="s">
        <v>34</v>
      </c>
      <c r="C5" s="950"/>
      <c r="D5" s="951"/>
      <c r="E5" s="951"/>
      <c r="F5" s="952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50"/>
      <c r="D7" s="951"/>
      <c r="E7" s="951"/>
      <c r="F7" s="952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0.52921760618925406</v>
      </c>
      <c r="F23" s="120">
        <f>E23</f>
        <v>0.52921760618925406</v>
      </c>
    </row>
    <row r="24" spans="2:28" x14ac:dyDescent="0.2">
      <c r="B24" s="115" t="s">
        <v>44</v>
      </c>
      <c r="C24" s="108"/>
      <c r="D24" s="111"/>
      <c r="E24" s="111">
        <f>Assembly!H96</f>
        <v>3.1140998603587825E-2</v>
      </c>
      <c r="F24" s="120">
        <f>E24</f>
        <v>3.1140998603587825E-2</v>
      </c>
    </row>
    <row r="25" spans="2:28" x14ac:dyDescent="0.2">
      <c r="B25" s="121" t="s">
        <v>40</v>
      </c>
      <c r="C25" s="108"/>
      <c r="D25" s="361"/>
      <c r="E25" s="122">
        <f>Assembly!H97</f>
        <v>1.4290630299543665E-2</v>
      </c>
      <c r="F25" s="123">
        <f>E25-Assembly!H85-Assembly!H86-Assembly!H88-Assembly!H89-'Machined Part #1'!I54-'Machined Part #1'!I58-'Pacific Quote #2'!I50-'Pacific Quote #2'!I54-'Pacific Quote #3'!I50-'Pacific Quote #3'!I54</f>
        <v>1.3390629399542765E-2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-0.57464923509238564</v>
      </c>
      <c r="F26" s="120">
        <f>F22-F23-F24-F25</f>
        <v>-0.57374923419238466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-0.57464923509238564</v>
      </c>
      <c r="F28" s="120">
        <f>F26-F27</f>
        <v>-0.57374923419238466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3" t="s">
        <v>20</v>
      </c>
      <c r="B1" s="953"/>
      <c r="C1" s="953"/>
      <c r="D1" s="953"/>
      <c r="E1" s="953"/>
      <c r="F1" s="953"/>
      <c r="G1" s="953"/>
      <c r="H1" s="953"/>
      <c r="I1" s="953"/>
      <c r="J1" s="953"/>
      <c r="K1" s="953"/>
      <c r="L1" s="953"/>
      <c r="M1" s="953"/>
      <c r="N1" s="953"/>
      <c r="O1" s="953"/>
      <c r="P1" s="953"/>
      <c r="Q1" s="953"/>
      <c r="R1" s="953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4" t="s">
        <v>3</v>
      </c>
      <c r="R7" s="955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0.52921760618925406</v>
      </c>
      <c r="F34" s="395">
        <f>'Machined Part #1'!I55+'Machined Part #1'!I56+'Machined Part #1'!I57</f>
        <v>3.1140998603587825E-2</v>
      </c>
      <c r="G34" s="468">
        <f>'Machined Part #1'!I63+'Machined Part #1'!I54+'Machined Part #1'!I58</f>
        <v>1.4290630299543665E-2</v>
      </c>
      <c r="H34" s="327">
        <f>'Machined Part #1'!I64</f>
        <v>0.57464923509238541</v>
      </c>
      <c r="I34" s="327"/>
      <c r="J34" s="844">
        <f t="shared" ref="J34:J43" si="1">$H34</f>
        <v>0.57464923509238541</v>
      </c>
      <c r="K34" s="812"/>
      <c r="L34" s="327"/>
      <c r="M34" s="327">
        <f t="shared" ref="M34:M43" si="2">$H34</f>
        <v>0.57464923509238541</v>
      </c>
      <c r="N34" s="812"/>
      <c r="O34" s="327"/>
      <c r="P34" s="327">
        <f t="shared" ref="P34:P43" si="3">$H34</f>
        <v>0.57464923509238541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0.57464923509238541</v>
      </c>
      <c r="I44" s="467"/>
      <c r="J44" s="847">
        <f>SUM(J34:J43)</f>
        <v>0.57464923509238541</v>
      </c>
      <c r="K44" s="814"/>
      <c r="L44" s="467"/>
      <c r="M44" s="467">
        <f>SUM(M34:M43)</f>
        <v>0.57464923509238541</v>
      </c>
      <c r="N44" s="814"/>
      <c r="O44" s="467"/>
      <c r="P44" s="467">
        <f>SUM(P34:P43)</f>
        <v>0.57464923509238541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0.52921760618925406</v>
      </c>
      <c r="I95" s="478"/>
      <c r="J95" s="862">
        <f>J65+SUM(F46:F55)+SUM(F34:F43)+J32</f>
        <v>3.1140998603587825E-2</v>
      </c>
      <c r="K95" s="817"/>
      <c r="L95" s="478"/>
      <c r="M95" s="478">
        <f>M65+SUM(G46:G55)+SUM(G34:G43)+M32</f>
        <v>1.4290630299543665E-2</v>
      </c>
      <c r="N95" s="817"/>
      <c r="O95" s="478"/>
      <c r="P95" s="478">
        <f>P65+SUM(H46:H55)+SUM(H34:H43)+P32</f>
        <v>0.57464923509238541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3.1140998603587825E-2</v>
      </c>
      <c r="I96" s="397"/>
      <c r="J96" s="863">
        <f>J80+SUM(G46:G55)+SUM(G34:G43)</f>
        <v>1.4290630299543665E-2</v>
      </c>
      <c r="K96" s="823"/>
      <c r="L96" s="397"/>
      <c r="M96" s="397">
        <f>M80+SUM(H46:H55)+SUM(H34:H43)</f>
        <v>0.57464923509238541</v>
      </c>
      <c r="N96" s="823"/>
      <c r="O96" s="397"/>
      <c r="P96" s="397">
        <f>P80+SUM(J46:J55)+SUM(J34:J43)</f>
        <v>0.57464923509238541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1.4290630299543665E-2</v>
      </c>
      <c r="I97" s="326"/>
      <c r="J97" s="864">
        <f>J81+SUM(H46:H55)+SUM(H34:H43)+J91</f>
        <v>0.57464923509238541</v>
      </c>
      <c r="K97" s="816"/>
      <c r="L97" s="326"/>
      <c r="M97" s="326">
        <f>M81+SUM(J46:J55)+SUM(J34:J43)+M91</f>
        <v>0.57464923509238541</v>
      </c>
      <c r="N97" s="816"/>
      <c r="O97" s="326"/>
      <c r="P97" s="326">
        <f>P81+SUM(M46:M55)+SUM(M34:M43)+P91</f>
        <v>0.57464923509238541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0.57464923509238564</v>
      </c>
      <c r="I99" s="360"/>
      <c r="J99" s="866">
        <f>SUM(J95:J98)</f>
        <v>0.62008086399551687</v>
      </c>
      <c r="K99" s="818"/>
      <c r="L99" s="360"/>
      <c r="M99" s="360">
        <f>SUM(M95:M98)</f>
        <v>1.1635891004843146</v>
      </c>
      <c r="N99" s="818"/>
      <c r="O99" s="360"/>
      <c r="P99" s="360">
        <f>SUM(P95:P98)</f>
        <v>1.7239477052771561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8"/>
      <c r="D5" s="958"/>
      <c r="E5" s="958"/>
      <c r="F5" s="958"/>
      <c r="G5" s="958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9"/>
      <c r="D9" s="960"/>
      <c r="E9" s="960"/>
      <c r="F9" s="960"/>
      <c r="G9" s="961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2"/>
      <c r="D11" s="962"/>
      <c r="E11" s="962"/>
      <c r="F11" s="962"/>
      <c r="G11" s="96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9"/>
      <c r="D13" s="960"/>
      <c r="E13" s="960"/>
      <c r="F13" s="960"/>
      <c r="G13" s="96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6"/>
      <c r="D37" s="956"/>
      <c r="E37" s="956"/>
      <c r="F37" s="956"/>
      <c r="G37" s="956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3"/>
      <c r="D39" s="963"/>
      <c r="E39" s="963"/>
      <c r="F39" s="963"/>
      <c r="G39" s="963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6"/>
      <c r="D44" s="956"/>
      <c r="E44" s="956"/>
      <c r="F44" s="956"/>
      <c r="G44" s="956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7"/>
      <c r="D46" s="957"/>
      <c r="E46" s="957"/>
      <c r="F46" s="957"/>
      <c r="G46" s="957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2016-01-22T17:21:56Z</dcterms:modified>
</cp:coreProperties>
</file>