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U24" i="51" l="1"/>
  <c r="S24" i="51"/>
  <c r="G24" i="51"/>
  <c r="F24" i="51"/>
  <c r="E24" i="51"/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X6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7" i="51"/>
  <c r="AH31" i="51"/>
  <c r="AH23" i="51"/>
  <c r="AH29" i="51"/>
  <c r="AH21" i="51"/>
  <c r="N25" i="51"/>
  <c r="N23" i="51"/>
  <c r="N19" i="51"/>
  <c r="N15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7" i="51"/>
  <c r="BF19" i="51"/>
  <c r="BF21" i="51"/>
  <c r="BF25" i="51"/>
  <c r="BF27" i="51"/>
  <c r="BF29" i="51"/>
  <c r="BF33" i="51"/>
  <c r="BF35" i="51"/>
  <c r="BF37" i="51"/>
  <c r="BC41" i="51"/>
  <c r="CA14" i="51" s="1"/>
  <c r="BF16" i="51"/>
  <c r="BF18" i="51"/>
  <c r="BF22" i="51"/>
  <c r="BF24" i="51"/>
  <c r="BF26" i="51"/>
  <c r="BF30" i="51"/>
  <c r="BF32" i="51"/>
  <c r="BF34" i="51"/>
  <c r="BF38" i="51"/>
  <c r="BF36" i="51" l="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<sst xmlns="http://schemas.openxmlformats.org/spreadsheetml/2006/main" count="329" uniqueCount="102">
  <si>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</si>
  <si>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</si>
  <si>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</si>
  <si>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</si>
  <si>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</si>
  <si>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</si>
  <si>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</si>
  <si>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</si>
  <si>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</si>
  <si>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</si>
  <si>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</si>
  <si>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</si>
  <si>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</si>
  <si>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</si>
  <si>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</si>
  <si>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</si>
  <si>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</si>
  <si>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</si>
  <si>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</si>
  <si>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</si>
  <si>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</si>
  <si>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</si>
  <si>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</si>
  <si>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</si>
  <si>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</si>
  <si>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</si>
  <si>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</si>
  <si>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</si>
  <si>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</si>
  <si>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</si>
  <si>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</si>
  <si>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</si>
  <si>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</si>
  <si>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</si>
  <si>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</si>
  <si>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</si>
  <si>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</si>
  <si>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</si>
  <si>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</si>
  <si>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</si>
  <si>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</si>
  <si>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</si>
  <si>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</si>
  <si>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</si>
  <si>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</si>
  <si>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</si>
  <si>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</si>
  <si>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</si>
  <si>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</si>
  <si>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</si>
  <si>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</si>
  <si>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</si>
  <si>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</si>
  <si>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</si>
  <si>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</si>
  <si>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</si>
  <si>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</si>
  <si>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</si>
  <si>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</si>
  <si>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</si>
  <si>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</si>
  <si>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</si>
  <si>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</si>
  <si>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</si>
  <si>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</si>
  <si>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</si>
  <si>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</si>
  <si>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</si>
  <si>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</si>
  <si>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</si>
  <si>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</si>
  <si>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</si>
  <si>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</si>
  <si>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</si>
  <si>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</si>
  <si>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</si>
  <si>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A12</t>
  </si>
  <si>
    <t>A02016-0036</t>
  </si>
  <si>
    <t>106-132-2</t>
  </si>
  <si>
    <t>FV</t>
  </si>
  <si>
    <r>
      <t xml:space="preserve">11/ </t>
    </r>
    <r>
      <rPr>
        <sz val="9"/>
        <color indexed="8"/>
        <rFont val="Arial"/>
        <family val="2"/>
      </rPr>
      <t>Fair, shrpnd cutoff twice</t>
    </r>
  </si>
  <si>
    <t>6:20PM</t>
  </si>
  <si>
    <t>YES</t>
  </si>
  <si>
    <t>OK</t>
  </si>
  <si>
    <t>VG</t>
  </si>
  <si>
    <t>JT</t>
  </si>
  <si>
    <r>
      <t xml:space="preserve">K3/ </t>
    </r>
    <r>
      <rPr>
        <sz val="9"/>
        <color indexed="8"/>
        <rFont val="Arial"/>
        <family val="2"/>
      </rPr>
      <t xml:space="preserve">Recess &amp; tap broke </t>
    </r>
  </si>
  <si>
    <t>fv</t>
  </si>
  <si>
    <r>
      <rPr>
        <b/>
        <sz val="9"/>
        <color indexed="8"/>
        <rFont val="Arial"/>
        <family val="2"/>
      </rPr>
      <t xml:space="preserve">G3/ </t>
    </r>
    <r>
      <rPr>
        <sz val="9"/>
        <color indexed="8"/>
        <rFont val="Arial"/>
        <family val="2"/>
      </rPr>
      <t>mach down,</t>
    </r>
    <r>
      <rPr>
        <b/>
        <sz val="9"/>
        <color indexed="8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rewrkd/chngd tooling </t>
    </r>
  </si>
  <si>
    <r>
      <t xml:space="preserve">K3/ </t>
    </r>
    <r>
      <rPr>
        <sz val="9"/>
        <color indexed="8"/>
        <rFont val="Arial"/>
        <family val="2"/>
      </rPr>
      <t>wrkd on recess</t>
    </r>
  </si>
  <si>
    <t>packing</t>
  </si>
  <si>
    <t>C1</t>
  </si>
  <si>
    <r>
      <rPr>
        <b/>
        <sz val="9"/>
        <color indexed="8"/>
        <rFont val="Arial"/>
        <family val="2"/>
      </rPr>
      <t xml:space="preserve">K17/ </t>
    </r>
    <r>
      <rPr>
        <sz val="9"/>
        <color indexed="8"/>
        <rFont val="Arial"/>
        <family val="2"/>
      </rPr>
      <t>Chngd tap twice</t>
    </r>
  </si>
  <si>
    <t>RA</t>
  </si>
  <si>
    <t xml:space="preserve">FEB IN </t>
  </si>
  <si>
    <t>FEB OUT</t>
  </si>
  <si>
    <t>Broke tap</t>
  </si>
  <si>
    <t>ra</t>
  </si>
  <si>
    <t>Standard   2"</t>
  </si>
  <si>
    <t>1 mach- sorted parts for RD</t>
  </si>
  <si>
    <t>ACT reviewed 3/5 21.9 per RD/// ACT reviewed 3/8 21.9 per RD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</si>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</sst>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9" fontId="21" fillId="4" borderId="63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H43" sqref="H4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158" t="s">
        <v>76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16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A12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16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A12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16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A12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16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81"/>
      <c r="K4" s="4"/>
      <c r="L4" s="82" t="s">
        <v>27</v>
      </c>
      <c r="M4" s="50">
        <v>34.128</v>
      </c>
      <c r="N4" s="229" t="s">
        <v>14</v>
      </c>
      <c r="O4" s="230"/>
      <c r="P4" s="213">
        <f>IF(M6="","",(ROUNDUP((C10*M8/M4/M6),0)*M6))</f>
        <v>108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0.75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/>
      </c>
      <c r="AI4" s="4"/>
      <c r="AJ4" s="82" t="s">
        <v>27</v>
      </c>
      <c r="AK4" s="107">
        <f>IF($M$4="","",$M$4)</f>
        <v>34.128</v>
      </c>
      <c r="AL4" s="229" t="s">
        <v>14</v>
      </c>
      <c r="AM4" s="230"/>
      <c r="AN4" s="213">
        <f>IF($P$4="","",$P$4)</f>
        <v>108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0.75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/>
      </c>
      <c r="BG4" s="4"/>
      <c r="BH4" s="82" t="s">
        <v>27</v>
      </c>
      <c r="BI4" s="107">
        <f>IF($M$4="","",$M$4)</f>
        <v>34.128</v>
      </c>
      <c r="BJ4" s="229" t="s">
        <v>14</v>
      </c>
      <c r="BK4" s="230"/>
      <c r="BL4" s="213">
        <f>IF($P$4="","",$P$4)</f>
        <v>108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0.75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/>
      </c>
      <c r="CE4" s="4"/>
      <c r="CF4" s="82" t="s">
        <v>27</v>
      </c>
      <c r="CG4" s="107">
        <f>IF($M$4="","",$M$4)</f>
        <v>34.128</v>
      </c>
      <c r="CH4" s="229" t="s">
        <v>14</v>
      </c>
      <c r="CI4" s="230"/>
      <c r="CJ4" s="213">
        <f>IF($P$4="","",$P$4)</f>
        <v>108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0.75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8" t="s">
        <v>78</v>
      </c>
      <c r="D6" s="249"/>
      <c r="E6" s="250"/>
      <c r="F6" s="4"/>
      <c r="G6" s="39"/>
      <c r="H6" s="234" t="s">
        <v>21</v>
      </c>
      <c r="I6" s="235"/>
      <c r="J6" s="130">
        <v>143</v>
      </c>
      <c r="K6" s="4"/>
      <c r="L6" s="83" t="s">
        <v>69</v>
      </c>
      <c r="M6" s="50">
        <v>6</v>
      </c>
      <c r="N6" s="231" t="s">
        <v>46</v>
      </c>
      <c r="O6" s="232"/>
      <c r="P6" s="213">
        <f>IF(M6="","",(ROUNDUP((K40*M8/M4/M6),0)*M6))</f>
        <v>-6</v>
      </c>
      <c r="Q6" s="214"/>
      <c r="R6" s="21"/>
      <c r="S6" s="7"/>
      <c r="T6" s="7"/>
      <c r="U6" s="306" t="s">
        <v>19</v>
      </c>
      <c r="V6" s="307"/>
      <c r="W6" s="307"/>
      <c r="X6" s="161">
        <f>IF(X4="","",(X2/X4))</f>
        <v>21.333333333333332</v>
      </c>
      <c r="Y6" s="29"/>
      <c r="Z6" s="77" t="s">
        <v>62</v>
      </c>
      <c r="AA6" s="308" t="str">
        <f>IF($C$6="","",$C$6)</f>
        <v>106-132-2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143</v>
      </c>
      <c r="AI6" s="4"/>
      <c r="AJ6" s="83" t="s">
        <v>69</v>
      </c>
      <c r="AK6" s="107">
        <f>IF($M$6="","",$M$6)</f>
        <v>6</v>
      </c>
      <c r="AL6" s="231" t="s">
        <v>46</v>
      </c>
      <c r="AM6" s="232"/>
      <c r="AN6" s="213">
        <f>IF($P$6="","",$P$6)</f>
        <v>-6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21.333333333333332</v>
      </c>
      <c r="AW6" s="29"/>
      <c r="AX6" s="77" t="s">
        <v>62</v>
      </c>
      <c r="AY6" s="308" t="str">
        <f>IF($C$6="","",$C$6)</f>
        <v>106-132-2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143</v>
      </c>
      <c r="BG6" s="4"/>
      <c r="BH6" s="83" t="s">
        <v>69</v>
      </c>
      <c r="BI6" s="107">
        <f>IF($M$6="","",$M$6)</f>
        <v>6</v>
      </c>
      <c r="BJ6" s="231" t="s">
        <v>46</v>
      </c>
      <c r="BK6" s="232"/>
      <c r="BL6" s="213">
        <f>IF($P$6="","",$P$6)</f>
        <v>-6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21.333333333333332</v>
      </c>
      <c r="BU6" s="29"/>
      <c r="BV6" s="77" t="s">
        <v>62</v>
      </c>
      <c r="BW6" s="308" t="str">
        <f>IF($C$6="","",$C$6)</f>
        <v>106-132-2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143</v>
      </c>
      <c r="CE6" s="4"/>
      <c r="CF6" s="83" t="s">
        <v>69</v>
      </c>
      <c r="CG6" s="107">
        <f>IF($M$6="","",$M$6)</f>
        <v>6</v>
      </c>
      <c r="CH6" s="231" t="s">
        <v>46</v>
      </c>
      <c r="CI6" s="232"/>
      <c r="CJ6" s="213">
        <f>IF($P$6="","",$P$6)</f>
        <v>-6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21.333333333333332</v>
      </c>
      <c r="CS6" s="29"/>
    </row>
    <row r="7" spans="2:97" ht="10.5" customHeight="1" x14ac:dyDescent="0.2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5" t="s">
        <v>64</v>
      </c>
      <c r="C8" s="423">
        <v>323651</v>
      </c>
      <c r="D8" s="423"/>
      <c r="E8" s="424"/>
      <c r="F8" s="417"/>
      <c r="G8" s="418"/>
      <c r="H8" s="353" t="s">
        <v>98</v>
      </c>
      <c r="I8" s="354"/>
      <c r="J8" s="132">
        <v>22.25</v>
      </c>
      <c r="K8" s="28"/>
      <c r="L8" s="82" t="s">
        <v>28</v>
      </c>
      <c r="M8" s="56">
        <v>0.29549999999999998</v>
      </c>
      <c r="N8" s="344" t="s">
        <v>29</v>
      </c>
      <c r="O8" s="345"/>
      <c r="P8" s="213">
        <f>IF(M8="","",M4/M8)</f>
        <v>115.49238578680203</v>
      </c>
      <c r="Q8" s="215"/>
      <c r="R8" s="28"/>
      <c r="S8" s="326" t="s">
        <v>100</v>
      </c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323651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4">
        <f>IF($J$8="","",$J$8)</f>
        <v>22.25</v>
      </c>
      <c r="AI8" s="28"/>
      <c r="AJ8" s="82" t="s">
        <v>28</v>
      </c>
      <c r="AK8" s="108">
        <f>IF($M$8="","",$M$8)</f>
        <v>0.29549999999999998</v>
      </c>
      <c r="AL8" s="344" t="s">
        <v>29</v>
      </c>
      <c r="AM8" s="345"/>
      <c r="AN8" s="213">
        <f>IF($P$8="","",$P$8)</f>
        <v>115.49238578680203</v>
      </c>
      <c r="AO8" s="215"/>
      <c r="AP8" s="28"/>
      <c r="AQ8" s="427" t="str">
        <f>IF($S$8="","",$S$8)</f>
        <v>ACT reviewed 3/5 21.9 per RD/// ACT reviewed 3/8 21.9 per RD</v>
      </c>
      <c r="AR8" s="428"/>
      <c r="AS8" s="428"/>
      <c r="AT8" s="428"/>
      <c r="AU8" s="428"/>
      <c r="AV8" s="429"/>
      <c r="AW8" s="29"/>
      <c r="AX8" s="75" t="s">
        <v>64</v>
      </c>
      <c r="AY8" s="316">
        <f>IF(AA8="","",$C$8)</f>
        <v>323651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4">
        <f>IF($J$8="","",$J$8)</f>
        <v>22.25</v>
      </c>
      <c r="BG8" s="28"/>
      <c r="BH8" s="82" t="s">
        <v>28</v>
      </c>
      <c r="BI8" s="108">
        <f>IF($M$8="","",$M$8)</f>
        <v>0.29549999999999998</v>
      </c>
      <c r="BJ8" s="344" t="s">
        <v>29</v>
      </c>
      <c r="BK8" s="345"/>
      <c r="BL8" s="213">
        <f>IF($P$8="","",$P$8)</f>
        <v>115.49238578680203</v>
      </c>
      <c r="BM8" s="215"/>
      <c r="BN8" s="28"/>
      <c r="BO8" s="427" t="str">
        <f>IF($S$8="","",$S$8)</f>
        <v>ACT reviewed 3/5 21.9 per RD/// ACT reviewed 3/8 21.9 per RD</v>
      </c>
      <c r="BP8" s="428"/>
      <c r="BQ8" s="428"/>
      <c r="BR8" s="428"/>
      <c r="BS8" s="428"/>
      <c r="BT8" s="429"/>
      <c r="BU8" s="29"/>
      <c r="BV8" s="75" t="s">
        <v>64</v>
      </c>
      <c r="BW8" s="316">
        <f>IF(AY8="","",$C$8)</f>
        <v>323651</v>
      </c>
      <c r="BX8" s="316"/>
      <c r="BY8" s="317"/>
      <c r="BZ8" s="438" t="str">
        <f>IF(BB8="","",$F$8)</f>
        <v/>
      </c>
      <c r="CA8" s="439"/>
      <c r="CB8" s="353" t="s">
        <v>48</v>
      </c>
      <c r="CC8" s="354"/>
      <c r="CD8" s="134">
        <f>IF($J$8="","",$J$8)</f>
        <v>22.25</v>
      </c>
      <c r="CE8" s="28"/>
      <c r="CF8" s="82" t="s">
        <v>28</v>
      </c>
      <c r="CG8" s="108">
        <f>IF($M$8="","",$M$8)</f>
        <v>0.29549999999999998</v>
      </c>
      <c r="CH8" s="344" t="s">
        <v>29</v>
      </c>
      <c r="CI8" s="345"/>
      <c r="CJ8" s="213">
        <f>IF($P$8="","",$P$8)</f>
        <v>115.49238578680203</v>
      </c>
      <c r="CK8" s="215"/>
      <c r="CL8" s="28"/>
      <c r="CM8" s="427" t="str">
        <f>IF($S$8="","",$S$8)</f>
        <v>ACT reviewed 3/5 21.9 per RD/// ACT reviewed 3/8 21.9 per RD</v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25">
      <c r="B10" s="76" t="s">
        <v>63</v>
      </c>
      <c r="C10" s="216">
        <v>12100</v>
      </c>
      <c r="D10" s="216"/>
      <c r="E10" s="217"/>
      <c r="F10" s="415"/>
      <c r="G10" s="416"/>
      <c r="H10" s="353" t="s">
        <v>49</v>
      </c>
      <c r="I10" s="354"/>
      <c r="J10" s="133"/>
      <c r="K10" s="162"/>
      <c r="L10" s="182" t="s">
        <v>41</v>
      </c>
      <c r="M10" s="183"/>
      <c r="N10" s="204" t="s">
        <v>77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12100</v>
      </c>
      <c r="AB10" s="355"/>
      <c r="AC10" s="356"/>
      <c r="AD10" s="436" t="str">
        <f>IF($F$10="","",$F$10)</f>
        <v/>
      </c>
      <c r="AE10" s="437"/>
      <c r="AF10" s="353" t="s">
        <v>49</v>
      </c>
      <c r="AG10" s="354"/>
      <c r="AH10" s="135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A02016-0036</v>
      </c>
      <c r="AM10" s="185"/>
      <c r="AN10" s="185"/>
      <c r="AO10" s="186"/>
      <c r="AP10" s="28"/>
      <c r="AQ10" s="433"/>
      <c r="AR10" s="434"/>
      <c r="AS10" s="434"/>
      <c r="AT10" s="434"/>
      <c r="AU10" s="434"/>
      <c r="AV10" s="435"/>
      <c r="AW10" s="5"/>
      <c r="AX10" s="76" t="s">
        <v>63</v>
      </c>
      <c r="AY10" s="355">
        <f>IF($C$10="","",$C$10)</f>
        <v>12100</v>
      </c>
      <c r="AZ10" s="355"/>
      <c r="BA10" s="356"/>
      <c r="BB10" s="436" t="str">
        <f>IF($F$10="","",$F$10)</f>
        <v/>
      </c>
      <c r="BC10" s="437"/>
      <c r="BD10" s="353" t="s">
        <v>49</v>
      </c>
      <c r="BE10" s="354"/>
      <c r="BF10" s="135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A02016-0036</v>
      </c>
      <c r="BK10" s="185"/>
      <c r="BL10" s="185"/>
      <c r="BM10" s="186"/>
      <c r="BN10" s="28"/>
      <c r="BO10" s="433"/>
      <c r="BP10" s="434"/>
      <c r="BQ10" s="434"/>
      <c r="BR10" s="434"/>
      <c r="BS10" s="434"/>
      <c r="BT10" s="435"/>
      <c r="BU10" s="5"/>
      <c r="BV10" s="76" t="s">
        <v>63</v>
      </c>
      <c r="BW10" s="355">
        <f>IF($C$10="","",$C$10)</f>
        <v>12100</v>
      </c>
      <c r="BX10" s="355"/>
      <c r="BY10" s="356"/>
      <c r="BZ10" s="436" t="str">
        <f>IF($F$10="","",$F$10)</f>
        <v/>
      </c>
      <c r="CA10" s="437"/>
      <c r="CB10" s="353" t="s">
        <v>49</v>
      </c>
      <c r="CC10" s="354"/>
      <c r="CD10" s="135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A02016-0036</v>
      </c>
      <c r="CI10" s="185"/>
      <c r="CJ10" s="185"/>
      <c r="CK10" s="186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12100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93.75</v>
      </c>
      <c r="AD14" s="118">
        <f t="shared" ref="AD14:AI14" si="0">F41</f>
        <v>0.75</v>
      </c>
      <c r="AE14" s="119">
        <f t="shared" si="0"/>
        <v>12717</v>
      </c>
      <c r="AF14" s="120">
        <f>H41</f>
        <v>18.351859177215189</v>
      </c>
      <c r="AG14" s="118">
        <f t="shared" si="0"/>
        <v>101.75</v>
      </c>
      <c r="AH14" s="119">
        <f t="shared" si="0"/>
        <v>12717</v>
      </c>
      <c r="AI14" s="119">
        <f t="shared" si="0"/>
        <v>-617</v>
      </c>
      <c r="AJ14" s="121">
        <f>L41</f>
        <v>13406.25</v>
      </c>
      <c r="AK14" s="64"/>
      <c r="AL14" s="357"/>
      <c r="AM14" s="358"/>
      <c r="AN14" s="359"/>
      <c r="AO14" s="360"/>
      <c r="AP14" s="361"/>
      <c r="AQ14" s="124">
        <f>S41</f>
        <v>8</v>
      </c>
      <c r="AR14" s="63"/>
      <c r="AS14" s="121">
        <f>U41</f>
        <v>82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93.75</v>
      </c>
      <c r="BB14" s="118">
        <f t="shared" ref="BB14" si="1">AD41</f>
        <v>0.75</v>
      </c>
      <c r="BC14" s="119">
        <f t="shared" ref="BC14" si="2">AE41</f>
        <v>12717</v>
      </c>
      <c r="BD14" s="120">
        <f>AF41</f>
        <v>18.351859177215189</v>
      </c>
      <c r="BE14" s="118">
        <f t="shared" ref="BE14" si="3">AG41</f>
        <v>101.75</v>
      </c>
      <c r="BF14" s="119">
        <f t="shared" ref="BF14" si="4">AH41</f>
        <v>12717</v>
      </c>
      <c r="BG14" s="119">
        <f t="shared" ref="BG14" si="5">AI41</f>
        <v>-617</v>
      </c>
      <c r="BH14" s="121">
        <f>AJ41</f>
        <v>13406.25</v>
      </c>
      <c r="BI14" s="64"/>
      <c r="BJ14" s="357"/>
      <c r="BK14" s="358"/>
      <c r="BL14" s="359"/>
      <c r="BM14" s="360"/>
      <c r="BN14" s="361"/>
      <c r="BO14" s="124">
        <f>AQ41</f>
        <v>8</v>
      </c>
      <c r="BP14" s="63"/>
      <c r="BQ14" s="121">
        <f>AS41</f>
        <v>82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93.75</v>
      </c>
      <c r="BZ14" s="118">
        <f t="shared" ref="BZ14" si="6">BB41</f>
        <v>0.75</v>
      </c>
      <c r="CA14" s="119">
        <f t="shared" ref="CA14" si="7">BC41</f>
        <v>12717</v>
      </c>
      <c r="CB14" s="120">
        <f>BD41</f>
        <v>18.351859177215189</v>
      </c>
      <c r="CC14" s="118">
        <f t="shared" ref="CC14" si="8">BE41</f>
        <v>101.75</v>
      </c>
      <c r="CD14" s="119">
        <f t="shared" ref="CD14" si="9">BF41</f>
        <v>12717</v>
      </c>
      <c r="CE14" s="119">
        <f t="shared" ref="CE14" si="10">BG41</f>
        <v>-617</v>
      </c>
      <c r="CF14" s="121">
        <f>BH41</f>
        <v>13406.25</v>
      </c>
      <c r="CG14" s="64"/>
      <c r="CH14" s="357"/>
      <c r="CI14" s="358"/>
      <c r="CJ14" s="359"/>
      <c r="CK14" s="360"/>
      <c r="CL14" s="361"/>
      <c r="CM14" s="124">
        <f>BO41</f>
        <v>8</v>
      </c>
      <c r="CN14" s="63"/>
      <c r="CO14" s="121">
        <f>BQ41</f>
        <v>82</v>
      </c>
      <c r="CP14" s="362" t="s">
        <v>45</v>
      </c>
      <c r="CQ14" s="363"/>
      <c r="CR14" s="363"/>
      <c r="CS14" s="364"/>
    </row>
    <row r="15" spans="2:97" ht="15" customHeight="1" x14ac:dyDescent="0.2">
      <c r="B15" s="136">
        <v>41694</v>
      </c>
      <c r="C15" s="159" t="s">
        <v>79</v>
      </c>
      <c r="D15" s="137">
        <v>27946</v>
      </c>
      <c r="E15" s="137">
        <v>4.25</v>
      </c>
      <c r="F15" s="140">
        <v>0.75</v>
      </c>
      <c r="G15" s="141">
        <v>588</v>
      </c>
      <c r="H15" s="98">
        <f>IF(G15="","",(IF($P$8=0,"",(G15/$M$6)/$P$8)))</f>
        <v>0.84854078762306606</v>
      </c>
      <c r="I15" s="99">
        <f>IF(G15="","",(SUM(E15+F15+S15)))</f>
        <v>6.5</v>
      </c>
      <c r="J15" s="100">
        <f>SUM(G$14:G15)</f>
        <v>588</v>
      </c>
      <c r="K15" s="100">
        <f t="shared" ref="K15:K40" si="11">C$10-J15</f>
        <v>11512</v>
      </c>
      <c r="L15" s="101">
        <f>IF(G15="",0,$J$6*(I15-F15-S15))</f>
        <v>607.75</v>
      </c>
      <c r="M15" s="102">
        <f>G15</f>
        <v>588</v>
      </c>
      <c r="N15" s="178">
        <f>IF(L15=0,"",(M15/L15))</f>
        <v>0.96750308515014394</v>
      </c>
      <c r="O15" s="179"/>
      <c r="P15" s="163"/>
      <c r="Q15" s="164"/>
      <c r="R15" s="165"/>
      <c r="S15" s="143">
        <v>1.5</v>
      </c>
      <c r="T15" s="145">
        <v>4</v>
      </c>
      <c r="U15" s="145">
        <v>3</v>
      </c>
      <c r="V15" s="169" t="s">
        <v>80</v>
      </c>
      <c r="W15" s="170"/>
      <c r="X15" s="170"/>
      <c r="Y15" s="171"/>
      <c r="Z15" s="144"/>
      <c r="AA15" s="145"/>
      <c r="AB15" s="145"/>
      <c r="AC15" s="145"/>
      <c r="AD15" s="148"/>
      <c r="AE15" s="149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12717</v>
      </c>
      <c r="AI15" s="100">
        <f>C$10-AH15</f>
        <v>-617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12717</v>
      </c>
      <c r="BG15" s="100">
        <f>$C$10-BF15</f>
        <v>-617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12717</v>
      </c>
      <c r="CE15" s="100">
        <f>$C$10-CD15</f>
        <v>-617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9"/>
      <c r="CO15" s="69"/>
      <c r="CP15" s="368"/>
      <c r="CQ15" s="369"/>
      <c r="CR15" s="369"/>
      <c r="CS15" s="370"/>
    </row>
    <row r="16" spans="2:97" ht="15" customHeight="1" x14ac:dyDescent="0.2">
      <c r="B16" s="136">
        <v>41695</v>
      </c>
      <c r="C16" s="159" t="s">
        <v>85</v>
      </c>
      <c r="D16" s="137">
        <v>27815</v>
      </c>
      <c r="E16" s="137">
        <v>8</v>
      </c>
      <c r="F16" s="139">
        <v>0</v>
      </c>
      <c r="G16" s="141">
        <v>1057</v>
      </c>
      <c r="H16" s="98">
        <f t="shared" ref="H16:H40" si="12">IF(G16="","",(IF($P$8=0,"",(G16/$M$6)/$P$8)))</f>
        <v>1.5253530825128925</v>
      </c>
      <c r="I16" s="99">
        <f t="shared" ref="I16:I40" si="13">IF(G16="","",(SUM(E16+F16+S16)))</f>
        <v>8</v>
      </c>
      <c r="J16" s="100">
        <f>SUM(G$14:G16)</f>
        <v>1645</v>
      </c>
      <c r="K16" s="100">
        <f>C$10-J16</f>
        <v>10455</v>
      </c>
      <c r="L16" s="101">
        <f t="shared" ref="L16:L40" si="14">IF(G16="",0,$J$6*(I16-F16-S16))</f>
        <v>1144</v>
      </c>
      <c r="M16" s="102">
        <f t="shared" ref="M16:M40" si="15">G16</f>
        <v>1057</v>
      </c>
      <c r="N16" s="178">
        <f t="shared" ref="N16:N40" si="16">IF(L16=0,"",(M16/L16))</f>
        <v>0.92395104895104896</v>
      </c>
      <c r="O16" s="179"/>
      <c r="P16" s="163">
        <v>37719</v>
      </c>
      <c r="Q16" s="164"/>
      <c r="R16" s="165"/>
      <c r="S16" s="143">
        <v>0</v>
      </c>
      <c r="T16" s="145">
        <v>0</v>
      </c>
      <c r="U16" s="145">
        <v>22</v>
      </c>
      <c r="V16" s="169" t="s">
        <v>86</v>
      </c>
      <c r="W16" s="170"/>
      <c r="X16" s="170"/>
      <c r="Y16" s="171"/>
      <c r="Z16" s="144"/>
      <c r="AA16" s="145"/>
      <c r="AB16" s="145"/>
      <c r="AC16" s="145"/>
      <c r="AD16" s="147"/>
      <c r="AE16" s="149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12717</v>
      </c>
      <c r="AI16" s="100">
        <f t="shared" ref="AI16:AI40" si="19">C$10-AH16</f>
        <v>-617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12717</v>
      </c>
      <c r="BG16" s="100">
        <f t="shared" ref="BG16:BG40" si="25">$C$10-BF16</f>
        <v>-617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12717</v>
      </c>
      <c r="CE16" s="100">
        <f t="shared" ref="CE16:CE40" si="31">$C$10-CD16</f>
        <v>-617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9"/>
      <c r="CO16" s="69"/>
      <c r="CP16" s="368"/>
      <c r="CQ16" s="369"/>
      <c r="CR16" s="369"/>
      <c r="CS16" s="370"/>
    </row>
    <row r="17" spans="2:97" ht="15" customHeight="1" x14ac:dyDescent="0.2">
      <c r="B17" s="136">
        <v>41695</v>
      </c>
      <c r="C17" s="159" t="s">
        <v>87</v>
      </c>
      <c r="D17" s="137">
        <v>27346</v>
      </c>
      <c r="E17" s="137">
        <v>4</v>
      </c>
      <c r="F17" s="139">
        <v>0</v>
      </c>
      <c r="G17" s="141">
        <v>568</v>
      </c>
      <c r="H17" s="98">
        <f t="shared" si="12"/>
        <v>0.81967885607126112</v>
      </c>
      <c r="I17" s="99">
        <f t="shared" si="13"/>
        <v>8</v>
      </c>
      <c r="J17" s="100">
        <f>SUM(G$14:G17)</f>
        <v>2213</v>
      </c>
      <c r="K17" s="100">
        <f t="shared" si="11"/>
        <v>9887</v>
      </c>
      <c r="L17" s="101">
        <f t="shared" si="14"/>
        <v>572</v>
      </c>
      <c r="M17" s="102">
        <f t="shared" si="15"/>
        <v>568</v>
      </c>
      <c r="N17" s="178">
        <f t="shared" si="16"/>
        <v>0.99300699300699302</v>
      </c>
      <c r="O17" s="179"/>
      <c r="P17" s="163">
        <v>37719</v>
      </c>
      <c r="Q17" s="164"/>
      <c r="R17" s="165"/>
      <c r="S17" s="143">
        <v>4</v>
      </c>
      <c r="T17" s="145">
        <v>2</v>
      </c>
      <c r="U17" s="145">
        <v>11</v>
      </c>
      <c r="V17" s="166" t="s">
        <v>88</v>
      </c>
      <c r="W17" s="167"/>
      <c r="X17" s="167"/>
      <c r="Y17" s="168"/>
      <c r="Z17" s="144"/>
      <c r="AA17" s="145"/>
      <c r="AB17" s="145"/>
      <c r="AC17" s="145"/>
      <c r="AD17" s="147"/>
      <c r="AE17" s="149"/>
      <c r="AF17" s="98" t="str">
        <f t="shared" si="17"/>
        <v/>
      </c>
      <c r="AG17" s="99" t="str">
        <f t="shared" si="18"/>
        <v/>
      </c>
      <c r="AH17" s="100">
        <f>SUM(AE$14:AE17)</f>
        <v>12717</v>
      </c>
      <c r="AI17" s="100">
        <f t="shared" si="19"/>
        <v>-617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12717</v>
      </c>
      <c r="BG17" s="100">
        <f t="shared" si="25"/>
        <v>-617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12717</v>
      </c>
      <c r="CE17" s="100">
        <f t="shared" si="31"/>
        <v>-617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">
      <c r="B18" s="136">
        <v>41696</v>
      </c>
      <c r="C18" s="159" t="s">
        <v>85</v>
      </c>
      <c r="D18" s="137">
        <v>27815</v>
      </c>
      <c r="E18" s="137">
        <v>1.5</v>
      </c>
      <c r="F18" s="139">
        <v>0</v>
      </c>
      <c r="G18" s="141">
        <v>146</v>
      </c>
      <c r="H18" s="98">
        <f t="shared" si="12"/>
        <v>0.21069210032817626</v>
      </c>
      <c r="I18" s="99">
        <f t="shared" si="13"/>
        <v>4</v>
      </c>
      <c r="J18" s="100">
        <f>SUM(G$14:G18)</f>
        <v>2359</v>
      </c>
      <c r="K18" s="100">
        <f t="shared" si="11"/>
        <v>9741</v>
      </c>
      <c r="L18" s="101">
        <f t="shared" si="14"/>
        <v>214.5</v>
      </c>
      <c r="M18" s="102">
        <f t="shared" si="15"/>
        <v>146</v>
      </c>
      <c r="N18" s="178">
        <f t="shared" si="16"/>
        <v>0.6806526806526807</v>
      </c>
      <c r="O18" s="179"/>
      <c r="P18" s="163">
        <v>37719</v>
      </c>
      <c r="Q18" s="164"/>
      <c r="R18" s="165"/>
      <c r="S18" s="143">
        <v>2.5</v>
      </c>
      <c r="T18" s="145">
        <v>5</v>
      </c>
      <c r="U18" s="145">
        <v>16</v>
      </c>
      <c r="V18" s="169" t="s">
        <v>89</v>
      </c>
      <c r="W18" s="170"/>
      <c r="X18" s="170"/>
      <c r="Y18" s="171"/>
      <c r="Z18" s="144"/>
      <c r="AA18" s="145"/>
      <c r="AB18" s="145"/>
      <c r="AC18" s="145"/>
      <c r="AD18" s="147"/>
      <c r="AE18" s="149"/>
      <c r="AF18" s="98" t="str">
        <f t="shared" si="17"/>
        <v/>
      </c>
      <c r="AG18" s="99" t="str">
        <f t="shared" si="18"/>
        <v/>
      </c>
      <c r="AH18" s="100">
        <f>SUM(AE$14:AE18)</f>
        <v>12717</v>
      </c>
      <c r="AI18" s="100">
        <f t="shared" si="19"/>
        <v>-617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12717</v>
      </c>
      <c r="BG18" s="100">
        <f t="shared" si="25"/>
        <v>-617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12717</v>
      </c>
      <c r="CE18" s="100">
        <f t="shared" si="31"/>
        <v>-617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6">
        <v>41696</v>
      </c>
      <c r="C19" s="160" t="s">
        <v>79</v>
      </c>
      <c r="D19" s="137">
        <v>27946</v>
      </c>
      <c r="E19" s="137">
        <v>8</v>
      </c>
      <c r="F19" s="139">
        <v>0</v>
      </c>
      <c r="G19" s="141">
        <v>1165</v>
      </c>
      <c r="H19" s="98">
        <f t="shared" si="12"/>
        <v>1.6812075128926394</v>
      </c>
      <c r="I19" s="99">
        <f t="shared" si="13"/>
        <v>8</v>
      </c>
      <c r="J19" s="100">
        <f>SUM(G$14:G19)</f>
        <v>3524</v>
      </c>
      <c r="K19" s="100">
        <f t="shared" si="11"/>
        <v>8576</v>
      </c>
      <c r="L19" s="101">
        <f t="shared" si="14"/>
        <v>1144</v>
      </c>
      <c r="M19" s="102">
        <f t="shared" si="15"/>
        <v>1165</v>
      </c>
      <c r="N19" s="178">
        <f t="shared" si="16"/>
        <v>1.0183566433566433</v>
      </c>
      <c r="O19" s="179"/>
      <c r="P19" s="163">
        <v>37719</v>
      </c>
      <c r="Q19" s="164"/>
      <c r="R19" s="165"/>
      <c r="S19" s="143">
        <v>0</v>
      </c>
      <c r="T19" s="145">
        <v>0</v>
      </c>
      <c r="U19" s="145">
        <v>0</v>
      </c>
      <c r="V19" s="166"/>
      <c r="W19" s="167"/>
      <c r="X19" s="167"/>
      <c r="Y19" s="168"/>
      <c r="Z19" s="144"/>
      <c r="AA19" s="146"/>
      <c r="AB19" s="145"/>
      <c r="AC19" s="145"/>
      <c r="AD19" s="147"/>
      <c r="AE19" s="149"/>
      <c r="AF19" s="98" t="str">
        <f t="shared" si="17"/>
        <v/>
      </c>
      <c r="AG19" s="99" t="str">
        <f t="shared" si="18"/>
        <v/>
      </c>
      <c r="AH19" s="100">
        <f>SUM(AE$14:AE19)</f>
        <v>12717</v>
      </c>
      <c r="AI19" s="100">
        <f t="shared" si="19"/>
        <v>-617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12717</v>
      </c>
      <c r="BG19" s="100">
        <f t="shared" si="25"/>
        <v>-617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12717</v>
      </c>
      <c r="CE19" s="100">
        <f t="shared" si="31"/>
        <v>-617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6">
        <v>41696</v>
      </c>
      <c r="C20" s="160" t="s">
        <v>90</v>
      </c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3524</v>
      </c>
      <c r="K20" s="100">
        <f t="shared" si="11"/>
        <v>8576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3"/>
      <c r="T20" s="145"/>
      <c r="U20" s="145">
        <v>1</v>
      </c>
      <c r="V20" s="169" t="s">
        <v>91</v>
      </c>
      <c r="W20" s="170"/>
      <c r="X20" s="170"/>
      <c r="Y20" s="171"/>
      <c r="Z20" s="144"/>
      <c r="AA20" s="146"/>
      <c r="AB20" s="145"/>
      <c r="AC20" s="145"/>
      <c r="AD20" s="147"/>
      <c r="AE20" s="149"/>
      <c r="AF20" s="98" t="str">
        <f t="shared" si="17"/>
        <v/>
      </c>
      <c r="AG20" s="99" t="str">
        <f t="shared" si="18"/>
        <v/>
      </c>
      <c r="AH20" s="100">
        <f>SUM(AE$14:AE20)</f>
        <v>12717</v>
      </c>
      <c r="AI20" s="100">
        <f t="shared" si="19"/>
        <v>-617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12717</v>
      </c>
      <c r="BG20" s="100">
        <f t="shared" si="25"/>
        <v>-617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12717</v>
      </c>
      <c r="CE20" s="100">
        <f t="shared" si="31"/>
        <v>-617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6">
        <v>41697</v>
      </c>
      <c r="C21" s="160" t="s">
        <v>85</v>
      </c>
      <c r="D21" s="137">
        <v>27815</v>
      </c>
      <c r="E21" s="137">
        <v>8</v>
      </c>
      <c r="F21" s="137">
        <v>0</v>
      </c>
      <c r="G21" s="141">
        <v>1100</v>
      </c>
      <c r="H21" s="98">
        <f t="shared" si="12"/>
        <v>1.5874062353492733</v>
      </c>
      <c r="I21" s="99">
        <f t="shared" si="13"/>
        <v>8</v>
      </c>
      <c r="J21" s="100">
        <f>SUM(G$14:G21)</f>
        <v>4624</v>
      </c>
      <c r="K21" s="100">
        <f t="shared" si="11"/>
        <v>7476</v>
      </c>
      <c r="L21" s="101">
        <f t="shared" si="14"/>
        <v>1144</v>
      </c>
      <c r="M21" s="102">
        <f t="shared" si="15"/>
        <v>1100</v>
      </c>
      <c r="N21" s="178">
        <f t="shared" si="16"/>
        <v>0.96153846153846156</v>
      </c>
      <c r="O21" s="179"/>
      <c r="P21" s="163">
        <v>37719</v>
      </c>
      <c r="Q21" s="164"/>
      <c r="R21" s="165"/>
      <c r="S21" s="143">
        <v>0</v>
      </c>
      <c r="T21" s="145">
        <v>0</v>
      </c>
      <c r="U21" s="145">
        <v>0</v>
      </c>
      <c r="V21" s="166"/>
      <c r="W21" s="167"/>
      <c r="X21" s="167"/>
      <c r="Y21" s="168"/>
      <c r="Z21" s="144"/>
      <c r="AA21" s="146"/>
      <c r="AB21" s="145"/>
      <c r="AC21" s="145"/>
      <c r="AD21" s="145"/>
      <c r="AE21" s="149"/>
      <c r="AF21" s="98" t="str">
        <f t="shared" si="17"/>
        <v/>
      </c>
      <c r="AG21" s="99" t="str">
        <f t="shared" si="18"/>
        <v/>
      </c>
      <c r="AH21" s="100">
        <f>SUM(AE$14:AE21)</f>
        <v>12717</v>
      </c>
      <c r="AI21" s="100">
        <f t="shared" si="19"/>
        <v>-617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12717</v>
      </c>
      <c r="BG21" s="100">
        <f t="shared" si="25"/>
        <v>-617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12717</v>
      </c>
      <c r="CE21" s="100">
        <f t="shared" si="31"/>
        <v>-617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6">
        <v>41697</v>
      </c>
      <c r="C22" s="160" t="s">
        <v>79</v>
      </c>
      <c r="D22" s="137">
        <v>27946</v>
      </c>
      <c r="E22" s="137">
        <v>8</v>
      </c>
      <c r="F22" s="137">
        <v>0</v>
      </c>
      <c r="G22" s="141">
        <v>1138</v>
      </c>
      <c r="H22" s="98">
        <f t="shared" si="12"/>
        <v>1.6422439052977027</v>
      </c>
      <c r="I22" s="99">
        <f t="shared" si="13"/>
        <v>8</v>
      </c>
      <c r="J22" s="100">
        <f>SUM(G$14:G22)</f>
        <v>5762</v>
      </c>
      <c r="K22" s="100">
        <f t="shared" si="11"/>
        <v>6338</v>
      </c>
      <c r="L22" s="101">
        <f t="shared" si="14"/>
        <v>1144</v>
      </c>
      <c r="M22" s="102">
        <f t="shared" si="15"/>
        <v>1138</v>
      </c>
      <c r="N22" s="178">
        <f t="shared" si="16"/>
        <v>0.99475524475524479</v>
      </c>
      <c r="O22" s="179"/>
      <c r="P22" s="163">
        <v>37719</v>
      </c>
      <c r="Q22" s="164"/>
      <c r="R22" s="165"/>
      <c r="S22" s="143">
        <v>0</v>
      </c>
      <c r="T22" s="145">
        <v>0</v>
      </c>
      <c r="U22" s="145">
        <v>29</v>
      </c>
      <c r="V22" s="166" t="s">
        <v>92</v>
      </c>
      <c r="W22" s="167"/>
      <c r="X22" s="167"/>
      <c r="Y22" s="168"/>
      <c r="Z22" s="144"/>
      <c r="AA22" s="146"/>
      <c r="AB22" s="145"/>
      <c r="AC22" s="145"/>
      <c r="AD22" s="145"/>
      <c r="AE22" s="149"/>
      <c r="AF22" s="98" t="str">
        <f t="shared" si="17"/>
        <v/>
      </c>
      <c r="AG22" s="99" t="str">
        <f t="shared" si="18"/>
        <v/>
      </c>
      <c r="AH22" s="100">
        <f>SUM(AE$14:AE22)</f>
        <v>12717</v>
      </c>
      <c r="AI22" s="100">
        <f t="shared" si="19"/>
        <v>-617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12717</v>
      </c>
      <c r="BG22" s="100">
        <f t="shared" si="25"/>
        <v>-617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12717</v>
      </c>
      <c r="CE22" s="100">
        <f t="shared" si="31"/>
        <v>-617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6">
        <v>41698</v>
      </c>
      <c r="C23" s="160" t="s">
        <v>93</v>
      </c>
      <c r="D23" s="137">
        <v>3644</v>
      </c>
      <c r="E23" s="137">
        <v>8</v>
      </c>
      <c r="F23" s="137">
        <v>0</v>
      </c>
      <c r="G23" s="141">
        <v>1119</v>
      </c>
      <c r="H23" s="98">
        <f t="shared" si="12"/>
        <v>1.6148250703234881</v>
      </c>
      <c r="I23" s="99">
        <f t="shared" si="13"/>
        <v>8</v>
      </c>
      <c r="J23" s="100">
        <f>SUM(G$14:G23)</f>
        <v>6881</v>
      </c>
      <c r="K23" s="100">
        <f t="shared" si="11"/>
        <v>5219</v>
      </c>
      <c r="L23" s="101">
        <f t="shared" si="14"/>
        <v>1144</v>
      </c>
      <c r="M23" s="102">
        <f t="shared" si="15"/>
        <v>1119</v>
      </c>
      <c r="N23" s="178">
        <f t="shared" si="16"/>
        <v>0.97814685314685312</v>
      </c>
      <c r="O23" s="179"/>
      <c r="P23" s="163">
        <v>37719</v>
      </c>
      <c r="Q23" s="164"/>
      <c r="R23" s="165"/>
      <c r="S23" s="143">
        <v>0</v>
      </c>
      <c r="T23" s="145">
        <v>0</v>
      </c>
      <c r="U23" s="145">
        <v>0</v>
      </c>
      <c r="V23" s="166"/>
      <c r="W23" s="167"/>
      <c r="X23" s="167"/>
      <c r="Y23" s="168"/>
      <c r="Z23" s="144"/>
      <c r="AA23" s="146"/>
      <c r="AB23" s="145"/>
      <c r="AC23" s="145"/>
      <c r="AD23" s="145"/>
      <c r="AE23" s="149"/>
      <c r="AF23" s="98" t="str">
        <f t="shared" si="17"/>
        <v/>
      </c>
      <c r="AG23" s="99" t="str">
        <f t="shared" si="18"/>
        <v/>
      </c>
      <c r="AH23" s="100">
        <f>SUM(AE$14:AE23)</f>
        <v>12717</v>
      </c>
      <c r="AI23" s="100">
        <f t="shared" si="19"/>
        <v>-617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12717</v>
      </c>
      <c r="BG23" s="100">
        <f t="shared" si="25"/>
        <v>-617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12717</v>
      </c>
      <c r="CE23" s="100">
        <f t="shared" si="31"/>
        <v>-617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6"/>
      <c r="C24" s="425" t="s">
        <v>94</v>
      </c>
      <c r="D24" s="426"/>
      <c r="E24" s="137">
        <f>SUM(E15:E23)</f>
        <v>49.75</v>
      </c>
      <c r="F24" s="137">
        <f>SUM(F15:F23)</f>
        <v>0.75</v>
      </c>
      <c r="G24" s="142">
        <f>SUM(G15:G23)</f>
        <v>6881</v>
      </c>
      <c r="H24" s="98">
        <f t="shared" si="12"/>
        <v>9.9299475503984986</v>
      </c>
      <c r="I24" s="99">
        <f t="shared" si="13"/>
        <v>58.5</v>
      </c>
      <c r="J24" s="100">
        <f>SUM(G$14:G24)</f>
        <v>13762</v>
      </c>
      <c r="K24" s="100">
        <f t="shared" si="11"/>
        <v>-1662</v>
      </c>
      <c r="L24" s="101">
        <f t="shared" si="14"/>
        <v>7114.25</v>
      </c>
      <c r="M24" s="102">
        <f t="shared" si="15"/>
        <v>6881</v>
      </c>
      <c r="N24" s="178">
        <f t="shared" si="16"/>
        <v>0.96721369083178133</v>
      </c>
      <c r="O24" s="179"/>
      <c r="P24" s="163"/>
      <c r="Q24" s="164"/>
      <c r="R24" s="165"/>
      <c r="S24" s="143">
        <f>SUM(S15:S23)</f>
        <v>8</v>
      </c>
      <c r="T24" s="145"/>
      <c r="U24" s="145">
        <f>SUM(U15:U23)</f>
        <v>82</v>
      </c>
      <c r="V24" s="166"/>
      <c r="W24" s="167"/>
      <c r="X24" s="167"/>
      <c r="Y24" s="168"/>
      <c r="Z24" s="144"/>
      <c r="AA24" s="146"/>
      <c r="AB24" s="145"/>
      <c r="AC24" s="145"/>
      <c r="AD24" s="145"/>
      <c r="AE24" s="150"/>
      <c r="AF24" s="98" t="str">
        <f t="shared" si="17"/>
        <v/>
      </c>
      <c r="AG24" s="99" t="str">
        <f t="shared" si="18"/>
        <v/>
      </c>
      <c r="AH24" s="100">
        <f>SUM(AE$14:AE24)</f>
        <v>12717</v>
      </c>
      <c r="AI24" s="100">
        <f t="shared" si="19"/>
        <v>-617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12717</v>
      </c>
      <c r="BG24" s="100">
        <f t="shared" si="25"/>
        <v>-617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12717</v>
      </c>
      <c r="CE24" s="100">
        <f t="shared" si="31"/>
        <v>-617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6"/>
      <c r="C25" s="425" t="s">
        <v>95</v>
      </c>
      <c r="D25" s="426"/>
      <c r="E25" s="137">
        <v>-49.75</v>
      </c>
      <c r="F25" s="137">
        <v>-0.75</v>
      </c>
      <c r="G25" s="141">
        <v>-6881</v>
      </c>
      <c r="H25" s="98">
        <f t="shared" si="12"/>
        <v>-9.9299475503984986</v>
      </c>
      <c r="I25" s="99">
        <f t="shared" si="13"/>
        <v>-58.5</v>
      </c>
      <c r="J25" s="100">
        <f>SUM(G$14:G25)</f>
        <v>6881</v>
      </c>
      <c r="K25" s="100">
        <f t="shared" si="11"/>
        <v>5219</v>
      </c>
      <c r="L25" s="101">
        <f t="shared" si="14"/>
        <v>-7114.25</v>
      </c>
      <c r="M25" s="102">
        <f t="shared" si="15"/>
        <v>-6881</v>
      </c>
      <c r="N25" s="178">
        <f t="shared" si="16"/>
        <v>0.96721369083178133</v>
      </c>
      <c r="O25" s="179"/>
      <c r="P25" s="163"/>
      <c r="Q25" s="164"/>
      <c r="R25" s="165"/>
      <c r="S25" s="143">
        <v>-8</v>
      </c>
      <c r="T25" s="145"/>
      <c r="U25" s="145">
        <v>-82</v>
      </c>
      <c r="V25" s="166"/>
      <c r="W25" s="167"/>
      <c r="X25" s="167"/>
      <c r="Y25" s="168"/>
      <c r="Z25" s="144"/>
      <c r="AA25" s="146"/>
      <c r="AB25" s="145"/>
      <c r="AC25" s="145"/>
      <c r="AD25" s="145"/>
      <c r="AE25" s="149"/>
      <c r="AF25" s="98" t="str">
        <f t="shared" si="17"/>
        <v/>
      </c>
      <c r="AG25" s="99" t="str">
        <f t="shared" si="18"/>
        <v/>
      </c>
      <c r="AH25" s="100">
        <f>SUM(AE$14:AE25)</f>
        <v>12717</v>
      </c>
      <c r="AI25" s="100">
        <f t="shared" si="19"/>
        <v>-617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12717</v>
      </c>
      <c r="BG25" s="100">
        <f t="shared" si="25"/>
        <v>-617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12717</v>
      </c>
      <c r="CE25" s="100">
        <f t="shared" si="31"/>
        <v>-617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6">
        <v>41699</v>
      </c>
      <c r="C26" s="160" t="s">
        <v>93</v>
      </c>
      <c r="D26" s="137">
        <v>3644</v>
      </c>
      <c r="E26" s="137">
        <v>6</v>
      </c>
      <c r="F26" s="137">
        <v>0</v>
      </c>
      <c r="G26" s="141">
        <v>740</v>
      </c>
      <c r="H26" s="98">
        <f t="shared" si="12"/>
        <v>1.0678914674167839</v>
      </c>
      <c r="I26" s="99">
        <f t="shared" si="13"/>
        <v>6</v>
      </c>
      <c r="J26" s="100">
        <f>SUM(G$14:G26)</f>
        <v>7621</v>
      </c>
      <c r="K26" s="100">
        <f t="shared" si="11"/>
        <v>4479</v>
      </c>
      <c r="L26" s="101">
        <f t="shared" si="14"/>
        <v>858</v>
      </c>
      <c r="M26" s="102">
        <f t="shared" si="15"/>
        <v>740</v>
      </c>
      <c r="N26" s="178">
        <f t="shared" si="16"/>
        <v>0.86247086247086246</v>
      </c>
      <c r="O26" s="179"/>
      <c r="P26" s="163">
        <v>37719</v>
      </c>
      <c r="Q26" s="164"/>
      <c r="R26" s="165"/>
      <c r="S26" s="143">
        <v>0</v>
      </c>
      <c r="T26" s="145">
        <v>0</v>
      </c>
      <c r="U26" s="145">
        <v>0</v>
      </c>
      <c r="V26" s="166" t="s">
        <v>96</v>
      </c>
      <c r="W26" s="167"/>
      <c r="X26" s="167"/>
      <c r="Y26" s="168"/>
      <c r="Z26" s="144"/>
      <c r="AA26" s="146"/>
      <c r="AB26" s="145"/>
      <c r="AC26" s="145"/>
      <c r="AD26" s="145"/>
      <c r="AE26" s="149"/>
      <c r="AF26" s="98" t="str">
        <f t="shared" si="17"/>
        <v/>
      </c>
      <c r="AG26" s="99" t="str">
        <f t="shared" si="18"/>
        <v/>
      </c>
      <c r="AH26" s="100">
        <f>SUM(AE$14:AE26)</f>
        <v>12717</v>
      </c>
      <c r="AI26" s="100">
        <f t="shared" si="19"/>
        <v>-617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12717</v>
      </c>
      <c r="BG26" s="100">
        <f t="shared" si="25"/>
        <v>-617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12717</v>
      </c>
      <c r="CE26" s="100">
        <f t="shared" si="31"/>
        <v>-617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6">
        <v>41701</v>
      </c>
      <c r="C27" s="160" t="s">
        <v>93</v>
      </c>
      <c r="D27" s="137">
        <v>3644</v>
      </c>
      <c r="E27" s="137">
        <v>9</v>
      </c>
      <c r="F27" s="137">
        <v>0</v>
      </c>
      <c r="G27" s="141">
        <v>1242</v>
      </c>
      <c r="H27" s="98">
        <f t="shared" si="12"/>
        <v>1.7923259493670887</v>
      </c>
      <c r="I27" s="99">
        <f t="shared" si="13"/>
        <v>9</v>
      </c>
      <c r="J27" s="100">
        <f>SUM(G$14:G27)</f>
        <v>8863</v>
      </c>
      <c r="K27" s="100">
        <f t="shared" si="11"/>
        <v>3237</v>
      </c>
      <c r="L27" s="101">
        <f t="shared" si="14"/>
        <v>1287</v>
      </c>
      <c r="M27" s="102">
        <f t="shared" si="15"/>
        <v>1242</v>
      </c>
      <c r="N27" s="178">
        <f t="shared" si="16"/>
        <v>0.965034965034965</v>
      </c>
      <c r="O27" s="179"/>
      <c r="P27" s="163">
        <v>37719</v>
      </c>
      <c r="Q27" s="164"/>
      <c r="R27" s="165"/>
      <c r="S27" s="143">
        <v>0</v>
      </c>
      <c r="T27" s="145">
        <v>0</v>
      </c>
      <c r="U27" s="145">
        <v>0</v>
      </c>
      <c r="V27" s="166"/>
      <c r="W27" s="167"/>
      <c r="X27" s="167"/>
      <c r="Y27" s="168"/>
      <c r="Z27" s="144"/>
      <c r="AA27" s="146"/>
      <c r="AB27" s="145"/>
      <c r="AC27" s="145"/>
      <c r="AD27" s="145"/>
      <c r="AE27" s="149"/>
      <c r="AF27" s="98" t="str">
        <f t="shared" si="17"/>
        <v/>
      </c>
      <c r="AG27" s="99" t="str">
        <f t="shared" si="18"/>
        <v/>
      </c>
      <c r="AH27" s="100">
        <f>SUM(AE$14:AE27)</f>
        <v>12717</v>
      </c>
      <c r="AI27" s="100">
        <f t="shared" si="19"/>
        <v>-617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12717</v>
      </c>
      <c r="BG27" s="100">
        <f t="shared" si="25"/>
        <v>-617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12717</v>
      </c>
      <c r="CE27" s="100">
        <f t="shared" si="31"/>
        <v>-617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6">
        <v>41702</v>
      </c>
      <c r="C28" s="160" t="s">
        <v>97</v>
      </c>
      <c r="D28" s="137">
        <v>3644</v>
      </c>
      <c r="E28" s="137">
        <v>9</v>
      </c>
      <c r="F28" s="137">
        <v>0</v>
      </c>
      <c r="G28" s="141">
        <v>1175</v>
      </c>
      <c r="H28" s="98">
        <f t="shared" si="12"/>
        <v>1.6956384786685421</v>
      </c>
      <c r="I28" s="99">
        <f t="shared" si="13"/>
        <v>9</v>
      </c>
      <c r="J28" s="100">
        <f>SUM(G$14:G28)</f>
        <v>10038</v>
      </c>
      <c r="K28" s="100">
        <f t="shared" si="11"/>
        <v>2062</v>
      </c>
      <c r="L28" s="101">
        <f t="shared" si="14"/>
        <v>1287</v>
      </c>
      <c r="M28" s="102">
        <f t="shared" si="15"/>
        <v>1175</v>
      </c>
      <c r="N28" s="178">
        <f t="shared" si="16"/>
        <v>0.91297591297591296</v>
      </c>
      <c r="O28" s="179"/>
      <c r="P28" s="163">
        <v>37719</v>
      </c>
      <c r="Q28" s="164"/>
      <c r="R28" s="165"/>
      <c r="S28" s="143">
        <v>0</v>
      </c>
      <c r="T28" s="145">
        <v>0</v>
      </c>
      <c r="U28" s="145">
        <v>0</v>
      </c>
      <c r="V28" s="166"/>
      <c r="W28" s="167"/>
      <c r="X28" s="167"/>
      <c r="Y28" s="168"/>
      <c r="Z28" s="144"/>
      <c r="AA28" s="146"/>
      <c r="AB28" s="145"/>
      <c r="AC28" s="145"/>
      <c r="AD28" s="145"/>
      <c r="AE28" s="149"/>
      <c r="AF28" s="98" t="str">
        <f t="shared" si="17"/>
        <v/>
      </c>
      <c r="AG28" s="99" t="str">
        <f t="shared" si="18"/>
        <v/>
      </c>
      <c r="AH28" s="100">
        <f>SUM(AE$14:AE28)</f>
        <v>12717</v>
      </c>
      <c r="AI28" s="100">
        <f t="shared" si="19"/>
        <v>-617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12717</v>
      </c>
      <c r="BG28" s="100">
        <f t="shared" si="25"/>
        <v>-617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12717</v>
      </c>
      <c r="CE28" s="100">
        <f t="shared" si="31"/>
        <v>-617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6">
        <v>41703</v>
      </c>
      <c r="C29" s="160" t="s">
        <v>93</v>
      </c>
      <c r="D29" s="137">
        <v>3644</v>
      </c>
      <c r="E29" s="159">
        <v>9</v>
      </c>
      <c r="F29" s="137">
        <v>0</v>
      </c>
      <c r="G29" s="141">
        <v>1235</v>
      </c>
      <c r="H29" s="98">
        <f t="shared" si="12"/>
        <v>1.7822242733239568</v>
      </c>
      <c r="I29" s="99">
        <f t="shared" si="13"/>
        <v>9</v>
      </c>
      <c r="J29" s="100">
        <f>SUM(G$14:G29)</f>
        <v>11273</v>
      </c>
      <c r="K29" s="100">
        <f t="shared" si="11"/>
        <v>827</v>
      </c>
      <c r="L29" s="101">
        <f t="shared" si="14"/>
        <v>1287</v>
      </c>
      <c r="M29" s="102">
        <f t="shared" si="15"/>
        <v>1235</v>
      </c>
      <c r="N29" s="178">
        <f t="shared" si="16"/>
        <v>0.95959595959595956</v>
      </c>
      <c r="O29" s="179"/>
      <c r="P29" s="163">
        <v>37719</v>
      </c>
      <c r="Q29" s="164"/>
      <c r="R29" s="165"/>
      <c r="S29" s="143">
        <v>0</v>
      </c>
      <c r="T29" s="145">
        <v>0</v>
      </c>
      <c r="U29" s="145">
        <v>0</v>
      </c>
      <c r="V29" s="166" t="s">
        <v>99</v>
      </c>
      <c r="W29" s="167"/>
      <c r="X29" s="167"/>
      <c r="Y29" s="168"/>
      <c r="Z29" s="144"/>
      <c r="AA29" s="146"/>
      <c r="AB29" s="145"/>
      <c r="AC29" s="145"/>
      <c r="AD29" s="145"/>
      <c r="AE29" s="149"/>
      <c r="AF29" s="98" t="str">
        <f t="shared" si="17"/>
        <v/>
      </c>
      <c r="AG29" s="99" t="str">
        <f t="shared" si="18"/>
        <v/>
      </c>
      <c r="AH29" s="100">
        <f>SUM(AE$14:AE29)</f>
        <v>12717</v>
      </c>
      <c r="AI29" s="100">
        <f t="shared" si="19"/>
        <v>-617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12717</v>
      </c>
      <c r="BG29" s="100">
        <f t="shared" si="25"/>
        <v>-617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12717</v>
      </c>
      <c r="CE29" s="100">
        <f t="shared" si="31"/>
        <v>-617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6">
        <v>41704</v>
      </c>
      <c r="C30" s="160" t="s">
        <v>93</v>
      </c>
      <c r="D30" s="137">
        <v>3644</v>
      </c>
      <c r="E30" s="137">
        <v>9</v>
      </c>
      <c r="F30" s="137">
        <v>0</v>
      </c>
      <c r="G30" s="141">
        <v>1240</v>
      </c>
      <c r="H30" s="98">
        <f t="shared" si="12"/>
        <v>1.789439756211908</v>
      </c>
      <c r="I30" s="99">
        <f t="shared" si="13"/>
        <v>9</v>
      </c>
      <c r="J30" s="100">
        <f>SUM(G$14:G30)</f>
        <v>12513</v>
      </c>
      <c r="K30" s="100">
        <f t="shared" si="11"/>
        <v>-413</v>
      </c>
      <c r="L30" s="101">
        <f t="shared" si="14"/>
        <v>1287</v>
      </c>
      <c r="M30" s="102">
        <f t="shared" si="15"/>
        <v>1240</v>
      </c>
      <c r="N30" s="178">
        <f t="shared" si="16"/>
        <v>0.96348096348096346</v>
      </c>
      <c r="O30" s="179"/>
      <c r="P30" s="163">
        <v>37719</v>
      </c>
      <c r="Q30" s="164"/>
      <c r="R30" s="165"/>
      <c r="S30" s="143">
        <v>0</v>
      </c>
      <c r="T30" s="145">
        <v>0</v>
      </c>
      <c r="U30" s="145">
        <v>0</v>
      </c>
      <c r="V30" s="166"/>
      <c r="W30" s="167"/>
      <c r="X30" s="167"/>
      <c r="Y30" s="168"/>
      <c r="Z30" s="144"/>
      <c r="AA30" s="151"/>
      <c r="AB30" s="145"/>
      <c r="AC30" s="145"/>
      <c r="AD30" s="145"/>
      <c r="AE30" s="149"/>
      <c r="AF30" s="98" t="str">
        <f t="shared" si="17"/>
        <v/>
      </c>
      <c r="AG30" s="99" t="str">
        <f t="shared" si="18"/>
        <v/>
      </c>
      <c r="AH30" s="100">
        <f>SUM(AE$14:AE30)</f>
        <v>12717</v>
      </c>
      <c r="AI30" s="100">
        <f t="shared" si="19"/>
        <v>-617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12717</v>
      </c>
      <c r="BG30" s="100">
        <f t="shared" si="25"/>
        <v>-617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12717</v>
      </c>
      <c r="CE30" s="100">
        <f t="shared" si="31"/>
        <v>-617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6">
        <v>41705</v>
      </c>
      <c r="C31" s="160" t="s">
        <v>93</v>
      </c>
      <c r="D31" s="137">
        <v>3644</v>
      </c>
      <c r="E31" s="137">
        <v>2</v>
      </c>
      <c r="F31" s="137">
        <v>0</v>
      </c>
      <c r="G31" s="141">
        <v>204</v>
      </c>
      <c r="H31" s="98">
        <f t="shared" si="12"/>
        <v>0.29439170182841068</v>
      </c>
      <c r="I31" s="99">
        <f t="shared" si="13"/>
        <v>2</v>
      </c>
      <c r="J31" s="100">
        <f>SUM(G$14:G31)</f>
        <v>12717</v>
      </c>
      <c r="K31" s="100">
        <f t="shared" si="11"/>
        <v>-617</v>
      </c>
      <c r="L31" s="101">
        <f t="shared" si="14"/>
        <v>286</v>
      </c>
      <c r="M31" s="102">
        <f t="shared" si="15"/>
        <v>204</v>
      </c>
      <c r="N31" s="178">
        <f t="shared" si="16"/>
        <v>0.71328671328671334</v>
      </c>
      <c r="O31" s="179"/>
      <c r="P31" s="163"/>
      <c r="Q31" s="164"/>
      <c r="R31" s="165"/>
      <c r="S31" s="143">
        <v>0</v>
      </c>
      <c r="T31" s="145">
        <v>0</v>
      </c>
      <c r="U31" s="145">
        <v>0</v>
      </c>
      <c r="V31" s="169" t="s">
        <v>101</v>
      </c>
      <c r="W31" s="170"/>
      <c r="X31" s="170"/>
      <c r="Y31" s="171"/>
      <c r="Z31" s="144"/>
      <c r="AA31" s="151"/>
      <c r="AB31" s="145"/>
      <c r="AC31" s="145"/>
      <c r="AD31" s="145"/>
      <c r="AE31" s="149"/>
      <c r="AF31" s="98" t="str">
        <f t="shared" si="17"/>
        <v/>
      </c>
      <c r="AG31" s="99" t="str">
        <f t="shared" si="18"/>
        <v/>
      </c>
      <c r="AH31" s="100">
        <f>SUM(AE$14:AE31)</f>
        <v>12717</v>
      </c>
      <c r="AI31" s="100">
        <f t="shared" si="19"/>
        <v>-617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12717</v>
      </c>
      <c r="BG31" s="100">
        <f t="shared" si="25"/>
        <v>-617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12717</v>
      </c>
      <c r="CE31" s="100">
        <f t="shared" si="31"/>
        <v>-617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12717</v>
      </c>
      <c r="K32" s="100">
        <f t="shared" si="11"/>
        <v>-617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3"/>
      <c r="T32" s="145"/>
      <c r="U32" s="145"/>
      <c r="V32" s="166"/>
      <c r="W32" s="167"/>
      <c r="X32" s="167"/>
      <c r="Y32" s="168"/>
      <c r="Z32" s="144"/>
      <c r="AA32" s="146"/>
      <c r="AB32" s="145"/>
      <c r="AC32" s="145"/>
      <c r="AD32" s="145"/>
      <c r="AE32" s="149"/>
      <c r="AF32" s="98" t="str">
        <f t="shared" si="17"/>
        <v/>
      </c>
      <c r="AG32" s="99" t="str">
        <f t="shared" si="18"/>
        <v/>
      </c>
      <c r="AH32" s="100">
        <f>SUM(AE$14:AE32)</f>
        <v>12717</v>
      </c>
      <c r="AI32" s="100">
        <f t="shared" si="19"/>
        <v>-617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12717</v>
      </c>
      <c r="BG32" s="100">
        <f t="shared" si="25"/>
        <v>-617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12717</v>
      </c>
      <c r="CE32" s="100">
        <f t="shared" si="31"/>
        <v>-617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12717</v>
      </c>
      <c r="K33" s="100">
        <f t="shared" si="11"/>
        <v>-617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3"/>
      <c r="T33" s="145"/>
      <c r="U33" s="145"/>
      <c r="V33" s="166"/>
      <c r="W33" s="167"/>
      <c r="X33" s="167"/>
      <c r="Y33" s="168"/>
      <c r="Z33" s="144"/>
      <c r="AA33" s="146"/>
      <c r="AB33" s="145"/>
      <c r="AC33" s="145"/>
      <c r="AD33" s="145"/>
      <c r="AE33" s="149"/>
      <c r="AF33" s="98" t="str">
        <f t="shared" si="17"/>
        <v/>
      </c>
      <c r="AG33" s="99" t="str">
        <f t="shared" si="18"/>
        <v/>
      </c>
      <c r="AH33" s="100">
        <f>SUM(AE$14:AE33)</f>
        <v>12717</v>
      </c>
      <c r="AI33" s="100">
        <f t="shared" si="19"/>
        <v>-617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12717</v>
      </c>
      <c r="BG33" s="100">
        <f t="shared" si="25"/>
        <v>-617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12717</v>
      </c>
      <c r="CE33" s="100">
        <f t="shared" si="31"/>
        <v>-617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12717</v>
      </c>
      <c r="K34" s="100">
        <f t="shared" si="11"/>
        <v>-617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3"/>
      <c r="T34" s="145"/>
      <c r="U34" s="145"/>
      <c r="V34" s="166"/>
      <c r="W34" s="167"/>
      <c r="X34" s="167"/>
      <c r="Y34" s="168"/>
      <c r="Z34" s="144"/>
      <c r="AA34" s="146"/>
      <c r="AB34" s="145"/>
      <c r="AC34" s="145"/>
      <c r="AD34" s="145"/>
      <c r="AE34" s="149"/>
      <c r="AF34" s="98" t="str">
        <f t="shared" si="17"/>
        <v/>
      </c>
      <c r="AG34" s="99" t="str">
        <f t="shared" si="18"/>
        <v/>
      </c>
      <c r="AH34" s="100">
        <f>SUM(AE$14:AE34)</f>
        <v>12717</v>
      </c>
      <c r="AI34" s="100">
        <f t="shared" si="19"/>
        <v>-617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12717</v>
      </c>
      <c r="BG34" s="100">
        <f t="shared" si="25"/>
        <v>-617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12717</v>
      </c>
      <c r="CE34" s="100">
        <f t="shared" si="31"/>
        <v>-617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12717</v>
      </c>
      <c r="K35" s="100">
        <f t="shared" si="11"/>
        <v>-617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3"/>
      <c r="T35" s="145"/>
      <c r="U35" s="145"/>
      <c r="V35" s="166"/>
      <c r="W35" s="167"/>
      <c r="X35" s="167"/>
      <c r="Y35" s="168"/>
      <c r="Z35" s="144"/>
      <c r="AA35" s="146"/>
      <c r="AB35" s="145"/>
      <c r="AC35" s="145"/>
      <c r="AD35" s="145"/>
      <c r="AE35" s="149"/>
      <c r="AF35" s="98" t="str">
        <f t="shared" si="17"/>
        <v/>
      </c>
      <c r="AG35" s="99" t="str">
        <f t="shared" si="18"/>
        <v/>
      </c>
      <c r="AH35" s="100">
        <f>SUM(AE$14:AE35)</f>
        <v>12717</v>
      </c>
      <c r="AI35" s="100">
        <f t="shared" si="19"/>
        <v>-617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12717</v>
      </c>
      <c r="BG35" s="100">
        <f t="shared" si="25"/>
        <v>-617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12717</v>
      </c>
      <c r="CE35" s="100">
        <f t="shared" si="31"/>
        <v>-617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12717</v>
      </c>
      <c r="K36" s="100">
        <f t="shared" si="11"/>
        <v>-617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3"/>
      <c r="T36" s="145"/>
      <c r="U36" s="145"/>
      <c r="V36" s="166"/>
      <c r="W36" s="167"/>
      <c r="X36" s="167"/>
      <c r="Y36" s="168"/>
      <c r="Z36" s="144"/>
      <c r="AA36" s="146"/>
      <c r="AB36" s="145"/>
      <c r="AC36" s="145"/>
      <c r="AD36" s="145"/>
      <c r="AE36" s="149"/>
      <c r="AF36" s="98" t="str">
        <f t="shared" si="17"/>
        <v/>
      </c>
      <c r="AG36" s="99" t="str">
        <f t="shared" si="18"/>
        <v/>
      </c>
      <c r="AH36" s="100">
        <f>SUM(AE$14:AE36)</f>
        <v>12717</v>
      </c>
      <c r="AI36" s="100">
        <f t="shared" si="19"/>
        <v>-617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12717</v>
      </c>
      <c r="BG36" s="100">
        <f t="shared" si="25"/>
        <v>-617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12717</v>
      </c>
      <c r="CE36" s="100">
        <f t="shared" si="31"/>
        <v>-617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12717</v>
      </c>
      <c r="K37" s="100">
        <f t="shared" si="11"/>
        <v>-617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3"/>
      <c r="T37" s="145"/>
      <c r="U37" s="145"/>
      <c r="V37" s="166"/>
      <c r="W37" s="167"/>
      <c r="X37" s="167"/>
      <c r="Y37" s="168"/>
      <c r="Z37" s="144"/>
      <c r="AA37" s="146"/>
      <c r="AB37" s="145"/>
      <c r="AC37" s="145"/>
      <c r="AD37" s="145"/>
      <c r="AE37" s="149"/>
      <c r="AF37" s="98" t="str">
        <f t="shared" si="17"/>
        <v/>
      </c>
      <c r="AG37" s="99" t="str">
        <f t="shared" si="18"/>
        <v/>
      </c>
      <c r="AH37" s="100">
        <f>SUM(AE$14:AE37)</f>
        <v>12717</v>
      </c>
      <c r="AI37" s="100">
        <f t="shared" si="19"/>
        <v>-617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12717</v>
      </c>
      <c r="BG37" s="100">
        <f t="shared" si="25"/>
        <v>-617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12717</v>
      </c>
      <c r="CE37" s="100">
        <f t="shared" si="31"/>
        <v>-617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12717</v>
      </c>
      <c r="K38" s="100">
        <f t="shared" si="11"/>
        <v>-617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3"/>
      <c r="T38" s="145"/>
      <c r="U38" s="145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12717</v>
      </c>
      <c r="AI38" s="100">
        <f t="shared" si="19"/>
        <v>-617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12717</v>
      </c>
      <c r="BG38" s="100">
        <f t="shared" si="25"/>
        <v>-617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12717</v>
      </c>
      <c r="CE38" s="100">
        <f t="shared" si="31"/>
        <v>-617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12717</v>
      </c>
      <c r="K39" s="100">
        <f t="shared" si="11"/>
        <v>-617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12717</v>
      </c>
      <c r="AI39" s="100">
        <f t="shared" si="19"/>
        <v>-617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12717</v>
      </c>
      <c r="BG39" s="100">
        <f t="shared" si="25"/>
        <v>-617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12717</v>
      </c>
      <c r="CE39" s="100">
        <f t="shared" si="31"/>
        <v>-617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12717</v>
      </c>
      <c r="K40" s="100">
        <f t="shared" si="11"/>
        <v>-617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12717</v>
      </c>
      <c r="AI40" s="100">
        <f t="shared" si="19"/>
        <v>-617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12717</v>
      </c>
      <c r="BG40" s="100">
        <f t="shared" si="25"/>
        <v>-617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12717</v>
      </c>
      <c r="CE40" s="100">
        <f t="shared" si="31"/>
        <v>-617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4">
        <f>SUM(E15:E40)</f>
        <v>93.75</v>
      </c>
      <c r="F41" s="114">
        <f>SUM(F15:F40)</f>
        <v>0.75</v>
      </c>
      <c r="G41" s="115">
        <f>SUM(G15:G40)</f>
        <v>12717</v>
      </c>
      <c r="H41" s="116">
        <f>SUM(H15:H40)</f>
        <v>18.351859177215189</v>
      </c>
      <c r="I41" s="114">
        <f>IF(X4="",0,(SUM(I15:I40)-X4))</f>
        <v>101.75</v>
      </c>
      <c r="J41" s="115">
        <f>J40</f>
        <v>12717</v>
      </c>
      <c r="K41" s="115">
        <f>K40</f>
        <v>-617</v>
      </c>
      <c r="L41" s="114">
        <f>SUM(L15:L40)</f>
        <v>13406.25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8</v>
      </c>
      <c r="T41" s="111"/>
      <c r="U41" s="123">
        <f>SUM(U15:U40)</f>
        <v>82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93.75</v>
      </c>
      <c r="AD41" s="114">
        <f>SUM(AD14:AD40)</f>
        <v>0.75</v>
      </c>
      <c r="AE41" s="115">
        <f>SUM(AE14:AE40)</f>
        <v>12717</v>
      </c>
      <c r="AF41" s="116">
        <f>SUM(AF14:AF40)</f>
        <v>18.351859177215189</v>
      </c>
      <c r="AG41" s="114">
        <f>SUM(AG14:AG40)</f>
        <v>101.75</v>
      </c>
      <c r="AH41" s="115">
        <f>AH40</f>
        <v>12717</v>
      </c>
      <c r="AI41" s="115">
        <f>AI40</f>
        <v>-617</v>
      </c>
      <c r="AJ41" s="114">
        <f>SUM(AJ14:AJ40)</f>
        <v>13406.25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8</v>
      </c>
      <c r="AR41" s="68"/>
      <c r="AS41" s="125">
        <f>SUM(AS14:AS40)</f>
        <v>82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93.75</v>
      </c>
      <c r="BB41" s="114">
        <f>SUM(BB14:BB40)</f>
        <v>0.75</v>
      </c>
      <c r="BC41" s="115">
        <f>SUM(BC14:BC40)</f>
        <v>12717</v>
      </c>
      <c r="BD41" s="116">
        <f>SUM(BD14:BD40)</f>
        <v>18.351859177215189</v>
      </c>
      <c r="BE41" s="114">
        <f>SUM(BE14:BE40)</f>
        <v>101.75</v>
      </c>
      <c r="BF41" s="115">
        <f>BF40</f>
        <v>12717</v>
      </c>
      <c r="BG41" s="115">
        <f>BG40</f>
        <v>-617</v>
      </c>
      <c r="BH41" s="114">
        <f>SUM(BH14:BH40)</f>
        <v>13406.25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8</v>
      </c>
      <c r="BP41" s="114"/>
      <c r="BQ41" s="125">
        <f>SUM(BQ14:BQ40)</f>
        <v>82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93.75</v>
      </c>
      <c r="BZ41" s="114">
        <f>SUM(BZ14:BZ40)</f>
        <v>0.75</v>
      </c>
      <c r="CA41" s="115">
        <f>SUM(CA14:CA40)</f>
        <v>12717</v>
      </c>
      <c r="CB41" s="116">
        <f>SUM(CB14:CB40)</f>
        <v>18.351859177215189</v>
      </c>
      <c r="CC41" s="114">
        <f>SUM(CC14:CC40)</f>
        <v>101.75</v>
      </c>
      <c r="CD41" s="115">
        <f>CD40</f>
        <v>12717</v>
      </c>
      <c r="CE41" s="115">
        <f>CE40</f>
        <v>-617</v>
      </c>
      <c r="CF41" s="114">
        <f>SUM(CF14:CF40)</f>
        <v>13406.25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8</v>
      </c>
      <c r="CN41" s="114"/>
      <c r="CO41" s="125">
        <f>SUM(CO14:CO40)</f>
        <v>82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07" t="s">
        <v>59</v>
      </c>
      <c r="C43" s="408"/>
      <c r="D43" s="90">
        <f>IF(CF41=0,"",CF41)</f>
        <v>13406.25</v>
      </c>
      <c r="E43" s="258" t="s">
        <v>58</v>
      </c>
      <c r="F43" s="258"/>
      <c r="G43" s="259"/>
      <c r="H43" s="78">
        <v>12155</v>
      </c>
      <c r="I43" s="79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13406.25</v>
      </c>
      <c r="AC43" s="258" t="s">
        <v>58</v>
      </c>
      <c r="AD43" s="258"/>
      <c r="AE43" s="259"/>
      <c r="AF43" s="131">
        <f>IF($H$43="","",$H$43)</f>
        <v>12155</v>
      </c>
      <c r="AG43" s="79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13406.25</v>
      </c>
      <c r="BA43" s="258" t="s">
        <v>58</v>
      </c>
      <c r="BB43" s="258"/>
      <c r="BC43" s="259"/>
      <c r="BD43" s="131">
        <f>IF($H$43="","",$H$43)</f>
        <v>12155</v>
      </c>
      <c r="BE43" s="79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13406.25</v>
      </c>
      <c r="BY43" s="258" t="s">
        <v>58</v>
      </c>
      <c r="BZ43" s="258"/>
      <c r="CA43" s="259"/>
      <c r="CB43" s="131">
        <f>IF($H$43="","",$H$43)</f>
        <v>12155</v>
      </c>
      <c r="CC43" s="79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1" t="s">
        <v>44</v>
      </c>
      <c r="C44" s="412"/>
      <c r="D44" s="91">
        <f>IF(D43="","",(D45/D43))</f>
        <v>0.94858741258741264</v>
      </c>
      <c r="E44" s="403" t="s">
        <v>54</v>
      </c>
      <c r="F44" s="403"/>
      <c r="G44" s="404"/>
      <c r="H44" s="92">
        <f>IF(CO41=0,"",CO41)</f>
        <v>82</v>
      </c>
      <c r="I44" s="71">
        <v>2</v>
      </c>
      <c r="J44" s="371" t="s">
        <v>33</v>
      </c>
      <c r="K44" s="372"/>
      <c r="L44" s="95">
        <f>$CF$44</f>
        <v>4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0.94858741258741264</v>
      </c>
      <c r="AC44" s="403" t="s">
        <v>54</v>
      </c>
      <c r="AD44" s="403"/>
      <c r="AE44" s="404"/>
      <c r="AF44" s="92">
        <f>IF($H$44="","",$H$44)</f>
        <v>82</v>
      </c>
      <c r="AG44" s="71">
        <v>2</v>
      </c>
      <c r="AH44" s="371" t="s">
        <v>33</v>
      </c>
      <c r="AI44" s="372"/>
      <c r="AJ44" s="95">
        <f>$CF$44</f>
        <v>4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0.94858741258741264</v>
      </c>
      <c r="BA44" s="403" t="s">
        <v>54</v>
      </c>
      <c r="BB44" s="403"/>
      <c r="BC44" s="404"/>
      <c r="BD44" s="92">
        <f>IF($H$44="","",$H$44)</f>
        <v>82</v>
      </c>
      <c r="BE44" s="71">
        <v>2</v>
      </c>
      <c r="BF44" s="371" t="s">
        <v>33</v>
      </c>
      <c r="BG44" s="372"/>
      <c r="BH44" s="95">
        <f>$CF$44</f>
        <v>4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0.94858741258741264</v>
      </c>
      <c r="BY44" s="403" t="s">
        <v>54</v>
      </c>
      <c r="BZ44" s="403"/>
      <c r="CA44" s="404"/>
      <c r="CB44" s="92">
        <f>IF($H$44="","",$H$44)</f>
        <v>82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1" t="s">
        <v>60</v>
      </c>
      <c r="C45" s="402"/>
      <c r="D45" s="92">
        <f>IF(CA41=0,"",CA41)</f>
        <v>12717</v>
      </c>
      <c r="E45" s="403" t="s">
        <v>55</v>
      </c>
      <c r="F45" s="403"/>
      <c r="G45" s="404"/>
      <c r="H45" s="92">
        <f>IF(P4="","",(P4*2))</f>
        <v>216</v>
      </c>
      <c r="I45" s="71">
        <v>3</v>
      </c>
      <c r="J45" s="253" t="s">
        <v>34</v>
      </c>
      <c r="K45" s="254"/>
      <c r="L45" s="96">
        <f>$CF$45</f>
        <v>0</v>
      </c>
      <c r="M45" s="272">
        <v>41694</v>
      </c>
      <c r="N45" s="273"/>
      <c r="O45" s="263" t="s">
        <v>81</v>
      </c>
      <c r="P45" s="264"/>
      <c r="Q45" s="251" t="s">
        <v>82</v>
      </c>
      <c r="R45" s="252"/>
      <c r="S45" s="251" t="s">
        <v>83</v>
      </c>
      <c r="T45" s="252"/>
      <c r="U45" s="251" t="s">
        <v>84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12717</v>
      </c>
      <c r="AC45" s="403" t="s">
        <v>55</v>
      </c>
      <c r="AD45" s="403"/>
      <c r="AE45" s="404"/>
      <c r="AF45" s="92">
        <f>IF($H$45="","",$H$45)</f>
        <v>216</v>
      </c>
      <c r="AG45" s="71">
        <v>3</v>
      </c>
      <c r="AH45" s="253" t="s">
        <v>34</v>
      </c>
      <c r="AI45" s="254"/>
      <c r="AJ45" s="96">
        <f>$CF$45</f>
        <v>0</v>
      </c>
      <c r="AK45" s="395">
        <f>IF($M$45="","",$M$45)</f>
        <v>41694</v>
      </c>
      <c r="AL45" s="396"/>
      <c r="AM45" s="381" t="str">
        <f>IF($O$45="","",$O$45)</f>
        <v>6:20PM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VG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12717</v>
      </c>
      <c r="BA45" s="403" t="s">
        <v>55</v>
      </c>
      <c r="BB45" s="403"/>
      <c r="BC45" s="404"/>
      <c r="BD45" s="92">
        <f>IF($H$45="","",$H$45)</f>
        <v>216</v>
      </c>
      <c r="BE45" s="71">
        <v>3</v>
      </c>
      <c r="BF45" s="253" t="s">
        <v>34</v>
      </c>
      <c r="BG45" s="254"/>
      <c r="BH45" s="96">
        <f>$CF$45</f>
        <v>0</v>
      </c>
      <c r="BI45" s="395">
        <f>IF($M$45="","",$M$45)</f>
        <v>41694</v>
      </c>
      <c r="BJ45" s="396"/>
      <c r="BK45" s="381" t="str">
        <f>IF($O$45="","",$O$45)</f>
        <v>6:20PM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VG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12717</v>
      </c>
      <c r="BY45" s="403" t="s">
        <v>55</v>
      </c>
      <c r="BZ45" s="403"/>
      <c r="CA45" s="404"/>
      <c r="CB45" s="92">
        <f>IF($H$45="","",$H$45)</f>
        <v>216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41694</v>
      </c>
      <c r="CH45" s="396"/>
      <c r="CI45" s="381" t="str">
        <f>IF($O$45="","",$O$45)</f>
        <v>6:20PM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VG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">
      <c r="B46" s="152"/>
      <c r="C46" s="153"/>
      <c r="D46" s="154"/>
      <c r="E46" s="403" t="s">
        <v>56</v>
      </c>
      <c r="F46" s="403"/>
      <c r="G46" s="404"/>
      <c r="H46" s="92">
        <f>IF(D45="","",((H43+H44+H45)-D45))</f>
        <v>-264</v>
      </c>
      <c r="I46" s="71">
        <v>4</v>
      </c>
      <c r="J46" s="371" t="s">
        <v>37</v>
      </c>
      <c r="K46" s="372"/>
      <c r="L46" s="96">
        <f>$CF$46</f>
        <v>1.5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-264</v>
      </c>
      <c r="AG46" s="71">
        <v>4</v>
      </c>
      <c r="AH46" s="371" t="s">
        <v>37</v>
      </c>
      <c r="AI46" s="372"/>
      <c r="AJ46" s="96">
        <f>$CF$46</f>
        <v>1.5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-264</v>
      </c>
      <c r="BE46" s="71">
        <v>4</v>
      </c>
      <c r="BF46" s="371" t="s">
        <v>37</v>
      </c>
      <c r="BG46" s="372"/>
      <c r="BH46" s="96">
        <f>$CF$46</f>
        <v>1.5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-264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25">
      <c r="B47" s="155"/>
      <c r="C47" s="156"/>
      <c r="D47" s="157"/>
      <c r="E47" s="172" t="s">
        <v>57</v>
      </c>
      <c r="F47" s="173"/>
      <c r="G47" s="174"/>
      <c r="H47" s="93">
        <f>IF(H46="","",(IF(H46&gt;0,(H46*M8)*(-1),ABS(H46*M8))))</f>
        <v>78.012</v>
      </c>
      <c r="I47" s="72">
        <v>5</v>
      </c>
      <c r="J47" s="187" t="s">
        <v>42</v>
      </c>
      <c r="K47" s="188"/>
      <c r="L47" s="97">
        <f>$CF$47</f>
        <v>2.5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2"/>
      <c r="AC47" s="172" t="s">
        <v>57</v>
      </c>
      <c r="AD47" s="173"/>
      <c r="AE47" s="174"/>
      <c r="AF47" s="93">
        <f>IF($H$47="","",$H$47)</f>
        <v>78.012</v>
      </c>
      <c r="AG47" s="72">
        <v>5</v>
      </c>
      <c r="AH47" s="187" t="s">
        <v>42</v>
      </c>
      <c r="AI47" s="188"/>
      <c r="AJ47" s="97">
        <f>$CF$47</f>
        <v>2.5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2"/>
      <c r="BA47" s="172" t="s">
        <v>57</v>
      </c>
      <c r="BB47" s="173"/>
      <c r="BC47" s="174"/>
      <c r="BD47" s="93">
        <f>IF($H$47="","",$H$47)</f>
        <v>78.012</v>
      </c>
      <c r="BE47" s="72">
        <v>5</v>
      </c>
      <c r="BF47" s="187" t="s">
        <v>42</v>
      </c>
      <c r="BG47" s="188"/>
      <c r="BH47" s="97">
        <f>$CF$47</f>
        <v>2.5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2"/>
      <c r="BY47" s="172" t="s">
        <v>57</v>
      </c>
      <c r="BZ47" s="173"/>
      <c r="CA47" s="174"/>
      <c r="CB47" s="93">
        <f>IF($H$47="","",$H$47)</f>
        <v>78.012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2.5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4:D24"/>
    <mergeCell ref="C25:D25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2014-03-07T15:56:18Z</cp:lastPrinted>
  <dcterms:created xsi:type="dcterms:W3CDTF">2004-06-10T22:10:31Z</dcterms:created>
  <dcterms:modified xsi:type="dcterms:W3CDTF">2014-03-18T12:27:24Z</dcterms:modified>
</cp:coreProperties>
</file>