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9120" windowWidth="10860" windowHeight="6405" tabRatio="832"/>
  </bookViews>
  <sheets>
    <sheet name="Master " sheetId="51" r:id="rId1"/>
  </sheets>
  <calcPr calcId="125725"/>
</workbook>
</file>

<file path=xl/calcChain.xml><?xml version="1.0" encoding="utf-8"?>
<calcChain xmlns="http://schemas.openxmlformats.org/spreadsheetml/2006/main">
  <c r="P8" i="51"/>
  <c r="H17" s="1"/>
  <c r="I16"/>
  <c r="L16" s="1"/>
  <c r="I17"/>
  <c r="L17" s="1"/>
  <c r="H18"/>
  <c r="M18" s="1"/>
  <c r="I18"/>
  <c r="L18" s="1"/>
  <c r="H19"/>
  <c r="M19" s="1"/>
  <c r="I19"/>
  <c r="L19" s="1"/>
  <c r="H20"/>
  <c r="M20" s="1"/>
  <c r="I20"/>
  <c r="L20" s="1"/>
  <c r="H21"/>
  <c r="M21" s="1"/>
  <c r="H22"/>
  <c r="M22" s="1"/>
  <c r="H23"/>
  <c r="M23" s="1"/>
  <c r="H24"/>
  <c r="M24" s="1"/>
  <c r="H25"/>
  <c r="M25" s="1"/>
  <c r="H26"/>
  <c r="M26" s="1"/>
  <c r="H27"/>
  <c r="M27" s="1"/>
  <c r="H28"/>
  <c r="M28" s="1"/>
  <c r="H29"/>
  <c r="M29" s="1"/>
  <c r="H30"/>
  <c r="M30" s="1"/>
  <c r="H31"/>
  <c r="M31" s="1"/>
  <c r="H32"/>
  <c r="M32" s="1"/>
  <c r="H33"/>
  <c r="M33" s="1"/>
  <c r="H34"/>
  <c r="M34" s="1"/>
  <c r="H35"/>
  <c r="M35" s="1"/>
  <c r="H36"/>
  <c r="M36" s="1"/>
  <c r="H37"/>
  <c r="M37" s="1"/>
  <c r="H38"/>
  <c r="M38" s="1"/>
  <c r="H39"/>
  <c r="M39" s="1"/>
  <c r="H40"/>
  <c r="M40" s="1"/>
  <c r="H15"/>
  <c r="J15" s="1"/>
  <c r="K15" s="1"/>
  <c r="I21"/>
  <c r="L21" s="1"/>
  <c r="I22"/>
  <c r="L22" s="1"/>
  <c r="I23"/>
  <c r="L23" s="1"/>
  <c r="I24"/>
  <c r="L24" s="1"/>
  <c r="I25"/>
  <c r="L25" s="1"/>
  <c r="I26"/>
  <c r="L26"/>
  <c r="I27"/>
  <c r="L27"/>
  <c r="I28"/>
  <c r="L28"/>
  <c r="I29"/>
  <c r="L29"/>
  <c r="I30"/>
  <c r="L30"/>
  <c r="I31"/>
  <c r="L31"/>
  <c r="I32"/>
  <c r="L32"/>
  <c r="I33"/>
  <c r="L33"/>
  <c r="I34"/>
  <c r="L34"/>
  <c r="I35"/>
  <c r="L35"/>
  <c r="I36"/>
  <c r="L36"/>
  <c r="I37"/>
  <c r="L37"/>
  <c r="I38"/>
  <c r="L38"/>
  <c r="I39"/>
  <c r="L39"/>
  <c r="I40"/>
  <c r="L40"/>
  <c r="P6"/>
  <c r="P4" s="1"/>
  <c r="L46"/>
  <c r="L45"/>
  <c r="L44"/>
  <c r="L43"/>
  <c r="I15"/>
  <c r="L15" s="1"/>
  <c r="U41"/>
  <c r="X4"/>
  <c r="X6" s="1"/>
  <c r="S41"/>
  <c r="F41"/>
  <c r="E41"/>
  <c r="K14"/>
  <c r="M14"/>
  <c r="G41"/>
  <c r="M15"/>
  <c r="H16"/>
  <c r="M16" s="1"/>
  <c r="N16" l="1"/>
  <c r="D43"/>
  <c r="H45" s="1"/>
  <c r="N40"/>
  <c r="N38"/>
  <c r="N36"/>
  <c r="N34"/>
  <c r="N32"/>
  <c r="N30"/>
  <c r="N28"/>
  <c r="N26"/>
  <c r="N24"/>
  <c r="N22"/>
  <c r="N20"/>
  <c r="N19"/>
  <c r="N39"/>
  <c r="N37"/>
  <c r="N35"/>
  <c r="N33"/>
  <c r="N31"/>
  <c r="N29"/>
  <c r="N27"/>
  <c r="N25"/>
  <c r="N23"/>
  <c r="N21"/>
  <c r="N18"/>
  <c r="N15"/>
  <c r="I41"/>
  <c r="J8"/>
  <c r="M17"/>
  <c r="N17" s="1"/>
  <c r="J25"/>
  <c r="K25" s="1"/>
  <c r="J18"/>
  <c r="K18" s="1"/>
  <c r="J20"/>
  <c r="K20" s="1"/>
  <c r="H41"/>
  <c r="D47" s="1"/>
  <c r="D45" s="1"/>
  <c r="J23"/>
  <c r="K23" s="1"/>
  <c r="J31"/>
  <c r="K31" s="1"/>
  <c r="J39"/>
  <c r="K39" s="1"/>
  <c r="J26"/>
  <c r="K26" s="1"/>
  <c r="J30"/>
  <c r="K30" s="1"/>
  <c r="J34"/>
  <c r="K34" s="1"/>
  <c r="J17"/>
  <c r="K17" s="1"/>
  <c r="J21"/>
  <c r="K21" s="1"/>
  <c r="J19"/>
  <c r="K19" s="1"/>
  <c r="J27"/>
  <c r="K27" s="1"/>
  <c r="J35"/>
  <c r="K35" s="1"/>
  <c r="J22"/>
  <c r="K22" s="1"/>
  <c r="J38"/>
  <c r="K38" s="1"/>
  <c r="J16"/>
  <c r="K16" s="1"/>
  <c r="J33"/>
  <c r="K33" s="1"/>
  <c r="J37"/>
  <c r="K37" s="1"/>
  <c r="J28"/>
  <c r="K28" s="1"/>
  <c r="J32"/>
  <c r="K32" s="1"/>
  <c r="J36"/>
  <c r="K36" s="1"/>
  <c r="J40"/>
  <c r="K40" s="1"/>
  <c r="J29"/>
  <c r="K29" s="1"/>
  <c r="J24"/>
  <c r="K24" s="1"/>
</calcChain>
</file>

<file path=xl/sharedStrings.xml><?xml version="1.0" encoding="utf-8"?>
<sst xmlns="http://schemas.openxmlformats.org/spreadsheetml/2006/main" count="95" uniqueCount="76">
  <si>
    <t xml:space="preserve"> </t>
  </si>
  <si>
    <t>beginning balance</t>
  </si>
  <si>
    <t>Date</t>
  </si>
  <si>
    <t>First Part Inspection Record</t>
  </si>
  <si>
    <t>Emp. Name</t>
  </si>
  <si>
    <t>Clock      #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</si>
  <si>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</si>
  <si>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</si>
  <si>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</si>
  <si>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</si>
  <si>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</si>
  <si>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</si>
  <si>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</si>
  <si>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</si>
  <si>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Material     Heat               Lot No.</t>
  </si>
  <si>
    <t>Total Bars</t>
  </si>
  <si>
    <t>Total Loads</t>
  </si>
  <si>
    <t xml:space="preserve">Balance Due Pcs </t>
  </si>
  <si>
    <t xml:space="preserve">Scrap Pcs. </t>
  </si>
  <si>
    <t xml:space="preserve">Prod. Hours </t>
  </si>
  <si>
    <t xml:space="preserve">Notes </t>
  </si>
  <si>
    <t xml:space="preserve">Acme / Davenport Only </t>
  </si>
  <si>
    <t xml:space="preserve">Setup % </t>
  </si>
  <si>
    <t xml:space="preserve">Rev Letter </t>
  </si>
  <si>
    <t>Planned Pcs/Hr</t>
  </si>
  <si>
    <t xml:space="preserve">Machine No. </t>
  </si>
  <si>
    <t xml:space="preserve">Approved  Yes  /  No </t>
  </si>
  <si>
    <t xml:space="preserve">Material Check </t>
  </si>
  <si>
    <t xml:space="preserve">Remaining Loads </t>
  </si>
  <si>
    <t xml:space="preserve">Inspector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</si>
  <si>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</si>
  <si>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Wgt/Bar</t>
  </si>
  <si>
    <t>Bars/Load</t>
  </si>
  <si>
    <t>Wgt/Pc</t>
  </si>
  <si>
    <t>Pcs/Bar</t>
  </si>
  <si>
    <t xml:space="preserve">Total Barstock Pcs </t>
  </si>
  <si>
    <t xml:space="preserve">  Total Planned Pcs</t>
  </si>
  <si>
    <t xml:space="preserve">  Part No.</t>
  </si>
  <si>
    <t xml:space="preserve">  Order No. </t>
  </si>
  <si>
    <t xml:space="preserve">  Order Qty</t>
  </si>
  <si>
    <t xml:space="preserve">Mach Down Time </t>
  </si>
  <si>
    <t xml:space="preserve">Matr. # </t>
  </si>
  <si>
    <t>CODE</t>
  </si>
  <si>
    <t xml:space="preserve"> BarStock Efficiency </t>
  </si>
  <si>
    <t>Actual Efficiency</t>
  </si>
  <si>
    <t xml:space="preserve">       Total Counted Pcs  </t>
  </si>
  <si>
    <t xml:space="preserve">       Actual Efficiency </t>
  </si>
  <si>
    <t xml:space="preserve">Down Time Codes </t>
  </si>
  <si>
    <t>Time                  Of Day</t>
  </si>
  <si>
    <t xml:space="preserve">Maintenance </t>
  </si>
  <si>
    <t xml:space="preserve">Barstock Efficiency </t>
  </si>
  <si>
    <t>Tooling</t>
  </si>
  <si>
    <t xml:space="preserve">Setup Idle </t>
  </si>
  <si>
    <t xml:space="preserve">Pieces Today (bars)   </t>
  </si>
  <si>
    <t xml:space="preserve">Page 1 </t>
  </si>
  <si>
    <t xml:space="preserve">Total  Hours  </t>
  </si>
  <si>
    <t xml:space="preserve">Other </t>
  </si>
  <si>
    <t xml:space="preserve">Date Part Submitted </t>
  </si>
  <si>
    <t xml:space="preserve">Total   Loads </t>
  </si>
  <si>
    <t>SP2513</t>
  </si>
  <si>
    <t>B</t>
  </si>
  <si>
    <t>A02001-0013</t>
  </si>
  <si>
    <t>D1</t>
  </si>
  <si>
    <t>rr</t>
  </si>
  <si>
    <t>wait FAIR</t>
  </si>
  <si>
    <t>YES</t>
  </si>
  <si>
    <t>ok</t>
  </si>
  <si>
    <t>DH</t>
  </si>
  <si>
    <t>meeting</t>
  </si>
  <si>
    <t>2758144/2758782</t>
  </si>
  <si>
    <t>mb</t>
  </si>
  <si>
    <t>6.5 hrs on D6 (Disassembly0</t>
  </si>
  <si>
    <t>2758782/2758743</t>
  </si>
  <si>
    <t>RR</t>
  </si>
  <si>
    <t>S/U PR7602</t>
  </si>
  <si>
    <t>JOB PULLED</t>
  </si>
</sst>
</file>

<file path=xl/styles.xml><?xml version="1.0" encoding="utf-8"?>
<styleSheet xmlns="http://schemas.openxmlformats.org/spreadsheetml/2006/main">
  <numFmts count="4">
    <numFmt numFmtId="164" formatCode="m/d/yy"/>
    <numFmt numFmtId="165" formatCode="0.0000"/>
    <numFmt numFmtId="166" formatCode="0.0%"/>
    <numFmt numFmtId="167" formatCode="m/d/yy;@"/>
  </numFmts>
  <fonts count="17">
    <font>
      <sz val="10"/>
      <name val="Arial"/>
    </font>
    <font>
      <sz val="10"/>
      <name val="Arial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sz val="8"/>
      <color indexed="8"/>
      <name val="Arial"/>
      <family val="2"/>
    </font>
    <font>
      <b/>
      <sz val="9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47"/>
        <bgColor indexed="64"/>
      </patternFill>
    </fill>
  </fills>
  <borders count="56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6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0" fontId="0" fillId="0" borderId="6" xfId="0" applyBorder="1"/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0" xfId="0" applyFont="1" applyBorder="1"/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0" fontId="9" fillId="0" borderId="14" xfId="0" applyFont="1" applyBorder="1" applyAlignment="1">
      <alignment vertical="center"/>
    </xf>
    <xf numFmtId="0" fontId="9" fillId="0" borderId="15" xfId="0" applyFont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0" fontId="10" fillId="0" borderId="14" xfId="0" applyFont="1" applyBorder="1" applyAlignment="1">
      <alignment vertical="center"/>
    </xf>
    <xf numFmtId="0" fontId="10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7" xfId="0" applyNumberFormat="1" applyBorder="1" applyAlignment="1">
      <alignment horizontal="center"/>
    </xf>
    <xf numFmtId="9" fontId="1" fillId="0" borderId="17" xfId="1" applyBorder="1" applyAlignment="1">
      <alignment horizontal="center"/>
    </xf>
    <xf numFmtId="0" fontId="9" fillId="0" borderId="5" xfId="0" applyFont="1" applyBorder="1" applyAlignment="1"/>
    <xf numFmtId="0" fontId="3" fillId="0" borderId="0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10" fillId="0" borderId="0" xfId="0" applyNumberFormat="1" applyFont="1" applyBorder="1" applyAlignment="1">
      <alignment horizontal="center" vertical="center"/>
    </xf>
    <xf numFmtId="0" fontId="0" fillId="0" borderId="0" xfId="0" applyFill="1" applyBorder="1"/>
    <xf numFmtId="0" fontId="10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3" fillId="0" borderId="0" xfId="0" applyFont="1" applyFill="1" applyBorder="1"/>
    <xf numFmtId="0" fontId="3" fillId="0" borderId="0" xfId="0" applyFont="1" applyFill="1" applyBorder="1" applyAlignment="1">
      <alignment vertical="center"/>
    </xf>
    <xf numFmtId="0" fontId="0" fillId="0" borderId="1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5" xfId="0" applyBorder="1" applyAlignment="1">
      <alignment horizontal="left"/>
    </xf>
    <xf numFmtId="0" fontId="0" fillId="0" borderId="20" xfId="0" applyBorder="1" applyAlignment="1"/>
    <xf numFmtId="0" fontId="3" fillId="0" borderId="0" xfId="0" applyFont="1" applyBorder="1" applyAlignment="1"/>
    <xf numFmtId="0" fontId="4" fillId="0" borderId="3" xfId="0" applyFont="1" applyFill="1" applyBorder="1" applyAlignment="1">
      <alignment horizontal="center" vertical="center"/>
    </xf>
    <xf numFmtId="165" fontId="0" fillId="0" borderId="0" xfId="0" applyNumberFormat="1" applyFill="1" applyBorder="1" applyAlignment="1">
      <alignment horizontal="center" vertic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10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6" fillId="0" borderId="0" xfId="0" applyFont="1" applyBorder="1" applyAlignment="1">
      <alignment horizontal="center" vertical="center"/>
    </xf>
    <xf numFmtId="0" fontId="0" fillId="0" borderId="23" xfId="0" applyBorder="1"/>
    <xf numFmtId="9" fontId="0" fillId="0" borderId="3" xfId="0" applyNumberFormat="1" applyBorder="1" applyAlignment="1">
      <alignment horizont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4" fillId="0" borderId="9" xfId="0" applyFont="1" applyBorder="1" applyAlignment="1">
      <alignment horizontal="center" vertical="center"/>
    </xf>
    <xf numFmtId="0" fontId="0" fillId="0" borderId="0" xfId="0" applyFill="1" applyBorder="1" applyAlignment="1"/>
    <xf numFmtId="0" fontId="11" fillId="0" borderId="8" xfId="0" applyFont="1" applyBorder="1" applyAlignment="1">
      <alignment horizontal="center" vertical="center"/>
    </xf>
    <xf numFmtId="0" fontId="11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0" fontId="9" fillId="0" borderId="21" xfId="0" applyFont="1" applyBorder="1" applyAlignment="1">
      <alignment vertical="center"/>
    </xf>
    <xf numFmtId="0" fontId="9" fillId="0" borderId="21" xfId="0" applyFont="1" applyFill="1" applyBorder="1" applyAlignment="1">
      <alignment horizontal="left" vertical="center"/>
    </xf>
    <xf numFmtId="1" fontId="0" fillId="0" borderId="9" xfId="0" applyNumberFormat="1" applyFill="1" applyBorder="1" applyAlignment="1">
      <alignment horizontal="center"/>
    </xf>
    <xf numFmtId="1" fontId="0" fillId="0" borderId="25" xfId="0" applyNumberFormat="1" applyBorder="1" applyAlignment="1">
      <alignment horizontal="center"/>
    </xf>
    <xf numFmtId="0" fontId="0" fillId="0" borderId="9" xfId="0" applyNumberFormat="1" applyFill="1" applyBorder="1" applyAlignment="1">
      <alignment horizontal="center"/>
    </xf>
    <xf numFmtId="1" fontId="0" fillId="0" borderId="11" xfId="0" applyNumberFormat="1" applyBorder="1" applyAlignment="1">
      <alignment horizontal="center"/>
    </xf>
    <xf numFmtId="0" fontId="4" fillId="0" borderId="26" xfId="0" applyFont="1" applyFill="1" applyBorder="1" applyAlignment="1"/>
    <xf numFmtId="0" fontId="13" fillId="0" borderId="27" xfId="0" applyFont="1" applyBorder="1" applyAlignment="1">
      <alignment horizontal="center" vertical="center"/>
    </xf>
    <xf numFmtId="0" fontId="0" fillId="0" borderId="28" xfId="0" applyBorder="1" applyAlignment="1"/>
    <xf numFmtId="0" fontId="0" fillId="0" borderId="29" xfId="0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4" fillId="0" borderId="30" xfId="0" applyFont="1" applyFill="1" applyBorder="1" applyAlignment="1">
      <alignment horizontal="center"/>
    </xf>
    <xf numFmtId="9" fontId="0" fillId="0" borderId="17" xfId="0" applyNumberFormat="1" applyBorder="1" applyAlignment="1">
      <alignment horizontal="left"/>
    </xf>
    <xf numFmtId="1" fontId="12" fillId="0" borderId="21" xfId="0" applyNumberFormat="1" applyFont="1" applyBorder="1" applyAlignment="1">
      <alignment horizontal="center"/>
    </xf>
    <xf numFmtId="0" fontId="3" fillId="0" borderId="31" xfId="0" applyFont="1" applyBorder="1" applyAlignment="1">
      <alignment horizontal="center" vertical="center" wrapText="1"/>
    </xf>
    <xf numFmtId="1" fontId="0" fillId="0" borderId="18" xfId="0" applyNumberForma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0" fontId="2" fillId="0" borderId="32" xfId="0" applyFont="1" applyBorder="1" applyAlignment="1">
      <alignment horizontal="center" vertical="center" wrapText="1"/>
    </xf>
    <xf numFmtId="1" fontId="0" fillId="0" borderId="17" xfId="0" applyNumberFormat="1" applyBorder="1" applyAlignment="1">
      <alignment horizontal="center"/>
    </xf>
    <xf numFmtId="9" fontId="0" fillId="0" borderId="19" xfId="0" applyNumberFormat="1" applyBorder="1" applyAlignment="1">
      <alignment horizontal="center"/>
    </xf>
    <xf numFmtId="0" fontId="4" fillId="0" borderId="21" xfId="0" applyFont="1" applyBorder="1" applyAlignment="1"/>
    <xf numFmtId="0" fontId="4" fillId="0" borderId="17" xfId="0" applyFont="1" applyBorder="1" applyAlignment="1"/>
    <xf numFmtId="165" fontId="11" fillId="0" borderId="24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164" fontId="4" fillId="0" borderId="3" xfId="0" applyNumberFormat="1" applyFont="1" applyBorder="1" applyAlignment="1">
      <alignment horizontal="center"/>
    </xf>
    <xf numFmtId="0" fontId="8" fillId="0" borderId="24" xfId="0" applyFont="1" applyFill="1" applyBorder="1" applyAlignment="1">
      <alignment horizontal="left"/>
    </xf>
    <xf numFmtId="0" fontId="8" fillId="0" borderId="17" xfId="0" applyFont="1" applyFill="1" applyBorder="1" applyAlignment="1">
      <alignment horizontal="left"/>
    </xf>
    <xf numFmtId="0" fontId="8" fillId="0" borderId="19" xfId="0" applyFont="1" applyFill="1" applyBorder="1" applyAlignment="1">
      <alignment horizontal="left"/>
    </xf>
    <xf numFmtId="0" fontId="0" fillId="0" borderId="38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16" fillId="0" borderId="24" xfId="0" applyFont="1" applyFill="1" applyBorder="1" applyAlignment="1">
      <alignment horizontal="left"/>
    </xf>
    <xf numFmtId="0" fontId="16" fillId="0" borderId="17" xfId="0" applyFont="1" applyFill="1" applyBorder="1" applyAlignment="1">
      <alignment horizontal="left"/>
    </xf>
    <xf numFmtId="0" fontId="16" fillId="0" borderId="19" xfId="0" applyFont="1" applyFill="1" applyBorder="1" applyAlignment="1">
      <alignment horizontal="left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37" xfId="0" applyBorder="1" applyAlignment="1">
      <alignment horizontal="center"/>
    </xf>
    <xf numFmtId="0" fontId="14" fillId="0" borderId="37" xfId="0" applyFont="1" applyFill="1" applyBorder="1" applyAlignment="1">
      <alignment horizontal="center"/>
    </xf>
    <xf numFmtId="0" fontId="14" fillId="0" borderId="29" xfId="0" applyFont="1" applyFill="1" applyBorder="1" applyAlignment="1">
      <alignment horizontal="center"/>
    </xf>
    <xf numFmtId="0" fontId="14" fillId="0" borderId="25" xfId="0" applyFont="1" applyFill="1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25" xfId="0" applyBorder="1" applyAlignment="1">
      <alignment horizontal="center"/>
    </xf>
    <xf numFmtId="0" fontId="11" fillId="0" borderId="38" xfId="0" applyFont="1" applyBorder="1" applyAlignment="1">
      <alignment horizontal="center" vertical="center" wrapText="1"/>
    </xf>
    <xf numFmtId="0" fontId="11" fillId="0" borderId="16" xfId="0" applyFont="1" applyBorder="1" applyAlignment="1">
      <alignment horizontal="center" vertical="center" wrapText="1"/>
    </xf>
    <xf numFmtId="0" fontId="11" fillId="0" borderId="39" xfId="0" applyFont="1" applyBorder="1" applyAlignment="1">
      <alignment horizontal="center" vertical="center" wrapText="1"/>
    </xf>
    <xf numFmtId="0" fontId="11" fillId="0" borderId="12" xfId="0" applyFont="1" applyBorder="1" applyAlignment="1">
      <alignment horizontal="center" vertical="center" wrapText="1"/>
    </xf>
    <xf numFmtId="167" fontId="0" fillId="0" borderId="21" xfId="0" applyNumberFormat="1" applyBorder="1" applyAlignment="1">
      <alignment horizontal="center"/>
    </xf>
    <xf numFmtId="167" fontId="0" fillId="0" borderId="3" xfId="0" applyNumberFormat="1" applyBorder="1" applyAlignment="1">
      <alignment horizontal="center"/>
    </xf>
    <xf numFmtId="0" fontId="0" fillId="0" borderId="16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5" fillId="0" borderId="33" xfId="0" applyFont="1" applyBorder="1" applyAlignment="1">
      <alignment horizontal="center" vertical="center"/>
    </xf>
    <xf numFmtId="0" fontId="5" fillId="0" borderId="34" xfId="0" applyFont="1" applyBorder="1" applyAlignment="1">
      <alignment horizontal="center" vertical="center"/>
    </xf>
    <xf numFmtId="0" fontId="5" fillId="0" borderId="35" xfId="0" applyFont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 wrapText="1"/>
    </xf>
    <xf numFmtId="0" fontId="3" fillId="0" borderId="40" xfId="0" applyFont="1" applyFill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41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0" fontId="8" fillId="0" borderId="24" xfId="0" applyFont="1" applyFill="1" applyBorder="1" applyAlignment="1">
      <alignment horizontal="center"/>
    </xf>
    <xf numFmtId="0" fontId="8" fillId="0" borderId="17" xfId="0" applyFont="1" applyFill="1" applyBorder="1" applyAlignment="1">
      <alignment horizontal="center"/>
    </xf>
    <xf numFmtId="0" fontId="8" fillId="0" borderId="3" xfId="0" applyFont="1" applyFill="1" applyBorder="1" applyAlignment="1">
      <alignment horizontal="center"/>
    </xf>
    <xf numFmtId="0" fontId="10" fillId="0" borderId="5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1" fillId="0" borderId="24" xfId="0" applyFont="1" applyBorder="1" applyAlignment="1">
      <alignment horizontal="right" vertical="center"/>
    </xf>
    <xf numFmtId="0" fontId="11" fillId="0" borderId="3" xfId="0" applyFont="1" applyBorder="1" applyAlignment="1">
      <alignment vertical="center"/>
    </xf>
    <xf numFmtId="0" fontId="3" fillId="0" borderId="46" xfId="0" applyFont="1" applyFill="1" applyBorder="1" applyAlignment="1">
      <alignment horizontal="left"/>
    </xf>
    <xf numFmtId="0" fontId="3" fillId="0" borderId="47" xfId="0" applyFont="1" applyFill="1" applyBorder="1" applyAlignment="1">
      <alignment horizontal="left"/>
    </xf>
    <xf numFmtId="0" fontId="3" fillId="0" borderId="48" xfId="0" applyFont="1" applyFill="1" applyBorder="1" applyAlignment="1">
      <alignment horizontal="left"/>
    </xf>
    <xf numFmtId="0" fontId="3" fillId="0" borderId="16" xfId="0" applyFont="1" applyFill="1" applyBorder="1" applyAlignment="1">
      <alignment horizontal="center" vertical="center" wrapText="1"/>
    </xf>
    <xf numFmtId="0" fontId="3" fillId="0" borderId="50" xfId="0" applyFont="1" applyFill="1" applyBorder="1" applyAlignment="1">
      <alignment horizontal="center" vertical="center" wrapText="1"/>
    </xf>
    <xf numFmtId="0" fontId="0" fillId="0" borderId="46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26" xfId="0" applyBorder="1" applyAlignment="1">
      <alignment horizontal="center"/>
    </xf>
    <xf numFmtId="0" fontId="3" fillId="0" borderId="44" xfId="0" applyFont="1" applyFill="1" applyBorder="1" applyAlignment="1">
      <alignment horizontal="center" vertical="center" textRotation="90" wrapText="1"/>
    </xf>
    <xf numFmtId="0" fontId="3" fillId="0" borderId="45" xfId="0" applyFont="1" applyFill="1" applyBorder="1" applyAlignment="1">
      <alignment horizontal="center" vertical="center" textRotation="90" wrapText="1"/>
    </xf>
    <xf numFmtId="166" fontId="0" fillId="0" borderId="24" xfId="0" applyNumberFormat="1" applyFill="1" applyBorder="1" applyAlignment="1">
      <alignment horizontal="center"/>
    </xf>
    <xf numFmtId="166" fontId="0" fillId="0" borderId="3" xfId="0" applyNumberFormat="1" applyBorder="1" applyAlignment="1">
      <alignment horizontal="center"/>
    </xf>
    <xf numFmtId="0" fontId="15" fillId="0" borderId="24" xfId="0" applyFont="1" applyFill="1" applyBorder="1" applyAlignment="1">
      <alignment horizontal="center"/>
    </xf>
    <xf numFmtId="0" fontId="15" fillId="0" borderId="17" xfId="0" applyFont="1" applyFill="1" applyBorder="1" applyAlignment="1">
      <alignment horizontal="center"/>
    </xf>
    <xf numFmtId="0" fontId="15" fillId="0" borderId="3" xfId="0" applyFont="1" applyFill="1" applyBorder="1" applyAlignment="1">
      <alignment horizontal="center"/>
    </xf>
    <xf numFmtId="0" fontId="3" fillId="0" borderId="38" xfId="0" applyFont="1" applyFill="1" applyBorder="1" applyAlignment="1">
      <alignment horizontal="center" vertical="center" wrapText="1"/>
    </xf>
    <xf numFmtId="0" fontId="3" fillId="0" borderId="41" xfId="0" applyFont="1" applyFill="1" applyBorder="1" applyAlignment="1">
      <alignment horizontal="center" vertical="center" wrapText="1"/>
    </xf>
    <xf numFmtId="164" fontId="0" fillId="0" borderId="36" xfId="0" applyNumberFormat="1" applyBorder="1" applyAlignment="1">
      <alignment horizontal="center"/>
    </xf>
    <xf numFmtId="164" fontId="0" fillId="0" borderId="29" xfId="0" applyNumberFormat="1" applyBorder="1" applyAlignment="1">
      <alignment horizontal="center"/>
    </xf>
    <xf numFmtId="1" fontId="0" fillId="0" borderId="36" xfId="0" applyNumberFormat="1" applyBorder="1" applyAlignment="1">
      <alignment horizontal="center"/>
    </xf>
    <xf numFmtId="1" fontId="0" fillId="0" borderId="29" xfId="0" applyNumberFormat="1" applyBorder="1" applyAlignment="1">
      <alignment horizontal="center"/>
    </xf>
    <xf numFmtId="1" fontId="0" fillId="0" borderId="25" xfId="0" applyNumberFormat="1" applyBorder="1" applyAlignment="1">
      <alignment horizontal="center"/>
    </xf>
    <xf numFmtId="20" fontId="0" fillId="0" borderId="24" xfId="0" applyNumberFormat="1" applyBorder="1" applyAlignment="1">
      <alignment horizontal="center"/>
    </xf>
    <xf numFmtId="0" fontId="11" fillId="0" borderId="14" xfId="0" applyFont="1" applyBorder="1" applyAlignment="1">
      <alignment horizontal="center" vertical="center" wrapText="1"/>
    </xf>
    <xf numFmtId="0" fontId="11" fillId="0" borderId="49" xfId="0" applyFont="1" applyBorder="1" applyAlignment="1">
      <alignment horizontal="center" vertical="center" wrapText="1"/>
    </xf>
    <xf numFmtId="0" fontId="0" fillId="0" borderId="21" xfId="0" applyBorder="1" applyAlignment="1">
      <alignment horizontal="center"/>
    </xf>
    <xf numFmtId="0" fontId="8" fillId="0" borderId="37" xfId="0" applyFont="1" applyFill="1" applyBorder="1" applyAlignment="1">
      <alignment horizontal="center"/>
    </xf>
    <xf numFmtId="0" fontId="8" fillId="0" borderId="29" xfId="0" applyFont="1" applyFill="1" applyBorder="1" applyAlignment="1">
      <alignment horizontal="center"/>
    </xf>
    <xf numFmtId="0" fontId="2" fillId="0" borderId="38" xfId="0" applyFont="1" applyFill="1" applyBorder="1" applyAlignment="1">
      <alignment horizontal="center" vertical="center" wrapText="1"/>
    </xf>
    <xf numFmtId="0" fontId="12" fillId="0" borderId="15" xfId="0" applyFont="1" applyBorder="1" applyAlignment="1">
      <alignment horizontal="center" vertical="center" wrapText="1"/>
    </xf>
    <xf numFmtId="0" fontId="12" fillId="0" borderId="39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1" fontId="2" fillId="0" borderId="44" xfId="0" applyNumberFormat="1" applyFont="1" applyBorder="1" applyAlignment="1">
      <alignment horizontal="center" vertical="center"/>
    </xf>
    <xf numFmtId="1" fontId="2" fillId="0" borderId="18" xfId="0" applyNumberFormat="1" applyFont="1" applyBorder="1" applyAlignment="1">
      <alignment horizontal="center" vertical="center"/>
    </xf>
    <xf numFmtId="164" fontId="0" fillId="0" borderId="21" xfId="0" applyNumberFormat="1" applyBorder="1" applyAlignment="1">
      <alignment horizontal="center"/>
    </xf>
    <xf numFmtId="164" fontId="0" fillId="0" borderId="17" xfId="0" applyNumberFormat="1" applyBorder="1" applyAlignment="1">
      <alignment horizontal="center"/>
    </xf>
    <xf numFmtId="164" fontId="0" fillId="0" borderId="19" xfId="0" applyNumberFormat="1" applyBorder="1" applyAlignment="1">
      <alignment horizontal="center"/>
    </xf>
    <xf numFmtId="0" fontId="10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3" fillId="3" borderId="44" xfId="0" applyFont="1" applyFill="1" applyBorder="1" applyAlignment="1">
      <alignment horizontal="center" vertical="center" wrapText="1"/>
    </xf>
    <xf numFmtId="0" fontId="0" fillId="3" borderId="45" xfId="0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0" fillId="0" borderId="45" xfId="0" applyFill="1" applyBorder="1" applyAlignment="1">
      <alignment horizontal="center" vertical="center" wrapText="1"/>
    </xf>
    <xf numFmtId="3" fontId="10" fillId="0" borderId="17" xfId="0" applyNumberFormat="1" applyFont="1" applyBorder="1" applyAlignment="1">
      <alignment horizontal="center" vertical="center"/>
    </xf>
    <xf numFmtId="0" fontId="10" fillId="0" borderId="17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0" fillId="0" borderId="21" xfId="0" applyBorder="1" applyAlignment="1">
      <alignment horizontal="left"/>
    </xf>
    <xf numFmtId="0" fontId="0" fillId="0" borderId="17" xfId="0" applyBorder="1" applyAlignment="1">
      <alignment horizontal="left"/>
    </xf>
    <xf numFmtId="0" fontId="3" fillId="0" borderId="53" xfId="0" applyFont="1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21" xfId="0" applyBorder="1" applyAlignment="1"/>
    <xf numFmtId="0" fontId="0" fillId="0" borderId="17" xfId="0" applyBorder="1" applyAlignment="1"/>
    <xf numFmtId="0" fontId="12" fillId="0" borderId="24" xfId="0" applyFont="1" applyBorder="1" applyAlignment="1">
      <alignment horizontal="center" vertical="center" wrapText="1"/>
    </xf>
    <xf numFmtId="0" fontId="12" fillId="0" borderId="17" xfId="0" applyFont="1" applyBorder="1" applyAlignment="1">
      <alignment horizontal="center" vertical="center" wrapText="1"/>
    </xf>
    <xf numFmtId="164" fontId="3" fillId="0" borderId="33" xfId="0" applyNumberFormat="1" applyFont="1" applyBorder="1" applyAlignment="1">
      <alignment horizontal="center" vertical="center"/>
    </xf>
    <xf numFmtId="164" fontId="3" fillId="0" borderId="34" xfId="0" applyNumberFormat="1" applyFont="1" applyBorder="1" applyAlignment="1">
      <alignment horizontal="center" vertical="center"/>
    </xf>
    <xf numFmtId="164" fontId="3" fillId="0" borderId="35" xfId="0" applyNumberFormat="1" applyFont="1" applyBorder="1" applyAlignment="1">
      <alignment horizontal="center" vertical="center"/>
    </xf>
    <xf numFmtId="0" fontId="3" fillId="0" borderId="33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35" xfId="0" applyFont="1" applyBorder="1" applyAlignment="1">
      <alignment horizontal="center" vertical="center" wrapText="1"/>
    </xf>
    <xf numFmtId="164" fontId="12" fillId="0" borderId="24" xfId="0" applyNumberFormat="1" applyFont="1" applyBorder="1" applyAlignment="1">
      <alignment horizontal="center" vertical="center"/>
    </xf>
    <xf numFmtId="164" fontId="12" fillId="0" borderId="3" xfId="0" applyNumberFormat="1" applyFont="1" applyBorder="1" applyAlignment="1">
      <alignment horizontal="center" vertical="center"/>
    </xf>
    <xf numFmtId="0" fontId="4" fillId="0" borderId="21" xfId="0" applyFont="1" applyBorder="1" applyAlignment="1">
      <alignment horizontal="left"/>
    </xf>
    <xf numFmtId="0" fontId="4" fillId="0" borderId="17" xfId="0" applyFont="1" applyBorder="1" applyAlignment="1">
      <alignment horizontal="left"/>
    </xf>
    <xf numFmtId="0" fontId="12" fillId="0" borderId="38" xfId="0" applyFont="1" applyBorder="1" applyAlignment="1">
      <alignment horizontal="center" vertical="center" wrapText="1"/>
    </xf>
    <xf numFmtId="10" fontId="0" fillId="0" borderId="37" xfId="0" applyNumberFormat="1" applyBorder="1" applyAlignment="1">
      <alignment horizontal="center"/>
    </xf>
    <xf numFmtId="10" fontId="0" fillId="0" borderId="13" xfId="0" applyNumberFormat="1" applyBorder="1" applyAlignment="1">
      <alignment horizontal="center"/>
    </xf>
    <xf numFmtId="0" fontId="0" fillId="0" borderId="1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0" fontId="0" fillId="0" borderId="46" xfId="0" applyNumberFormat="1" applyFill="1" applyBorder="1" applyAlignment="1">
      <alignment horizontal="center"/>
    </xf>
    <xf numFmtId="0" fontId="7" fillId="0" borderId="52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20" xfId="0" applyFont="1" applyBorder="1" applyAlignment="1">
      <alignment horizontal="center" vertical="center" wrapText="1"/>
    </xf>
    <xf numFmtId="0" fontId="7" fillId="0" borderId="28" xfId="0" applyFont="1" applyBorder="1" applyAlignment="1">
      <alignment horizontal="center" vertical="center" wrapText="1"/>
    </xf>
    <xf numFmtId="0" fontId="7" fillId="0" borderId="55" xfId="0" applyFont="1" applyBorder="1" applyAlignment="1">
      <alignment horizontal="center" vertical="center" wrapText="1"/>
    </xf>
    <xf numFmtId="0" fontId="0" fillId="0" borderId="1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" fillId="0" borderId="44" xfId="0" applyFont="1" applyBorder="1" applyAlignment="1">
      <alignment horizontal="center" vertical="center" wrapText="1"/>
    </xf>
    <xf numFmtId="0" fontId="0" fillId="0" borderId="45" xfId="0" applyBorder="1" applyAlignment="1">
      <alignment horizontal="center" vertical="center" wrapText="1"/>
    </xf>
    <xf numFmtId="0" fontId="3" fillId="0" borderId="6" xfId="0" applyFont="1" applyFill="1" applyBorder="1" applyAlignment="1">
      <alignment vertical="center"/>
    </xf>
    <xf numFmtId="0" fontId="3" fillId="0" borderId="24" xfId="0" applyFont="1" applyFill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1" fillId="0" borderId="5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9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43" xfId="0" applyFont="1" applyBorder="1" applyAlignment="1">
      <alignment horizontal="center" vertical="center"/>
    </xf>
    <xf numFmtId="0" fontId="11" fillId="0" borderId="24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1" fontId="11" fillId="0" borderId="24" xfId="0" applyNumberFormat="1" applyFont="1" applyBorder="1" applyAlignment="1">
      <alignment horizontal="center" vertical="center"/>
    </xf>
    <xf numFmtId="0" fontId="11" fillId="0" borderId="19" xfId="0" applyFont="1" applyBorder="1" applyAlignment="1">
      <alignment vertical="center"/>
    </xf>
    <xf numFmtId="1" fontId="2" fillId="0" borderId="17" xfId="0" applyNumberFormat="1" applyFont="1" applyFill="1" applyBorder="1" applyAlignment="1">
      <alignment horizontal="center" vertical="center"/>
    </xf>
    <xf numFmtId="0" fontId="2" fillId="0" borderId="19" xfId="0" applyFont="1" applyBorder="1" applyAlignment="1">
      <alignment vertical="center"/>
    </xf>
    <xf numFmtId="0" fontId="3" fillId="0" borderId="3" xfId="0" applyFont="1" applyFill="1" applyBorder="1" applyAlignment="1">
      <alignment horizontal="left" vertical="center"/>
    </xf>
    <xf numFmtId="0" fontId="3" fillId="0" borderId="24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1" fontId="6" fillId="0" borderId="17" xfId="0" applyNumberFormat="1" applyFont="1" applyFill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3" fillId="3" borderId="38" xfId="0" applyFont="1" applyFill="1" applyBorder="1" applyAlignment="1">
      <alignment horizontal="center" vertical="center" wrapText="1"/>
    </xf>
    <xf numFmtId="0" fontId="0" fillId="3" borderId="16" xfId="0" applyFill="1" applyBorder="1" applyAlignment="1">
      <alignment horizontal="center" vertical="center" wrapText="1"/>
    </xf>
    <xf numFmtId="0" fontId="0" fillId="3" borderId="41" xfId="0" applyFill="1" applyBorder="1" applyAlignment="1">
      <alignment horizontal="center" vertical="center" wrapText="1"/>
    </xf>
    <xf numFmtId="0" fontId="0" fillId="3" borderId="50" xfId="0" applyFill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Y48"/>
  <sheetViews>
    <sheetView tabSelected="1" zoomScale="90" zoomScaleNormal="90" workbookViewId="0">
      <pane ySplit="13" topLeftCell="A32" activePane="bottomLeft" state="frozen"/>
      <selection activeCell="D1" sqref="D1"/>
      <selection pane="bottomLeft" activeCell="G39" sqref="G39"/>
    </sheetView>
  </sheetViews>
  <sheetFormatPr defaultRowHeight="12.75"/>
  <cols>
    <col min="1" max="1" width="2.7109375" customWidth="1"/>
    <col min="2" max="2" width="11" customWidth="1"/>
    <col min="3" max="4" width="7.5703125" customWidth="1"/>
    <col min="5" max="5" width="7.7109375" customWidth="1"/>
    <col min="6" max="6" width="6.7109375" customWidth="1"/>
    <col min="7" max="7" width="8.28515625" customWidth="1"/>
    <col min="8" max="8" width="9.28515625" customWidth="1"/>
    <col min="9" max="12" width="8.7109375" customWidth="1"/>
    <col min="13" max="13" width="8.140625" customWidth="1"/>
    <col min="14" max="14" width="2.42578125" customWidth="1"/>
    <col min="15" max="15" width="7.140625" customWidth="1"/>
    <col min="16" max="16" width="2.7109375" customWidth="1"/>
    <col min="17" max="17" width="7.28515625" style="26" customWidth="1"/>
    <col min="18" max="18" width="2.7109375" style="26" customWidth="1"/>
    <col min="19" max="19" width="5.85546875" customWidth="1"/>
    <col min="20" max="20" width="4.5703125" style="26" customWidth="1"/>
    <col min="21" max="21" width="6.7109375" customWidth="1"/>
    <col min="22" max="22" width="5.42578125" customWidth="1"/>
    <col min="23" max="23" width="13.28515625" customWidth="1"/>
    <col min="24" max="24" width="5.85546875" customWidth="1"/>
    <col min="25" max="25" width="5" customWidth="1"/>
    <col min="26" max="26" width="4.5703125" customWidth="1"/>
    <col min="27" max="27" width="11.5703125" customWidth="1"/>
  </cols>
  <sheetData>
    <row r="1" spans="2:25" ht="7.5" customHeight="1" thickBot="1">
      <c r="B1" s="224" t="s">
        <v>30</v>
      </c>
      <c r="C1" s="225"/>
      <c r="D1" s="225"/>
      <c r="E1" s="225"/>
      <c r="F1" s="226"/>
      <c r="G1" s="1"/>
      <c r="H1" s="1"/>
      <c r="I1" s="1"/>
      <c r="J1" s="1"/>
      <c r="K1" s="1"/>
      <c r="L1" s="1"/>
      <c r="M1" s="1"/>
      <c r="N1" s="1"/>
      <c r="O1" s="1"/>
      <c r="P1" s="1"/>
      <c r="Q1" s="16"/>
      <c r="R1" s="16"/>
      <c r="S1" s="1"/>
      <c r="T1" s="16"/>
      <c r="U1" s="1"/>
      <c r="V1" s="1"/>
      <c r="W1" s="1"/>
      <c r="X1" s="1"/>
      <c r="Y1" s="2"/>
    </row>
    <row r="2" spans="2:25" ht="20.25" customHeight="1">
      <c r="B2" s="227"/>
      <c r="C2" s="228"/>
      <c r="D2" s="228"/>
      <c r="E2" s="228"/>
      <c r="F2" s="229"/>
      <c r="G2" s="70"/>
      <c r="H2" s="238" t="s">
        <v>25</v>
      </c>
      <c r="I2" s="239"/>
      <c r="J2" s="69" t="s">
        <v>62</v>
      </c>
      <c r="K2" s="31"/>
      <c r="L2" s="240" t="s">
        <v>21</v>
      </c>
      <c r="M2" s="241"/>
      <c r="N2" s="241"/>
      <c r="O2" s="241"/>
      <c r="P2" s="241"/>
      <c r="Q2" s="242"/>
      <c r="R2" s="7"/>
      <c r="S2" s="4"/>
      <c r="T2" s="7"/>
      <c r="U2" s="138" t="s">
        <v>11</v>
      </c>
      <c r="V2" s="139"/>
      <c r="W2" s="139"/>
      <c r="X2" s="40">
        <v>8</v>
      </c>
      <c r="Y2" s="5"/>
    </row>
    <row r="3" spans="2:25" ht="7.5" customHeight="1">
      <c r="B3" s="227"/>
      <c r="C3" s="228"/>
      <c r="D3" s="228"/>
      <c r="E3" s="228"/>
      <c r="F3" s="229"/>
      <c r="G3" s="70"/>
      <c r="H3" s="57"/>
      <c r="I3" s="58"/>
      <c r="J3" s="59"/>
      <c r="K3" s="31"/>
      <c r="L3" s="243"/>
      <c r="M3" s="244"/>
      <c r="N3" s="244"/>
      <c r="O3" s="244"/>
      <c r="P3" s="244"/>
      <c r="Q3" s="245"/>
      <c r="R3" s="7"/>
      <c r="S3" s="4"/>
      <c r="T3" s="7"/>
      <c r="U3" s="4"/>
      <c r="V3" s="4"/>
      <c r="W3" s="4"/>
      <c r="X3" s="4"/>
      <c r="Y3" s="5"/>
    </row>
    <row r="4" spans="2:25" ht="20.25" customHeight="1" thickBot="1">
      <c r="B4" s="230"/>
      <c r="C4" s="231"/>
      <c r="D4" s="231"/>
      <c r="E4" s="231"/>
      <c r="F4" s="232"/>
      <c r="G4" s="37"/>
      <c r="H4" s="238" t="s">
        <v>23</v>
      </c>
      <c r="I4" s="252"/>
      <c r="J4" s="47" t="s">
        <v>60</v>
      </c>
      <c r="K4" s="4"/>
      <c r="L4" s="71" t="s">
        <v>31</v>
      </c>
      <c r="M4" s="72">
        <v>5.73</v>
      </c>
      <c r="N4" s="152" t="s">
        <v>15</v>
      </c>
      <c r="O4" s="153"/>
      <c r="P4" s="248">
        <f>P6*M6</f>
        <v>490.81439528795812</v>
      </c>
      <c r="Q4" s="249"/>
      <c r="R4" s="41"/>
      <c r="S4" s="34"/>
      <c r="T4" s="34"/>
      <c r="U4" s="138" t="s">
        <v>12</v>
      </c>
      <c r="V4" s="139"/>
      <c r="W4" s="139"/>
      <c r="X4" s="3">
        <f>SUM(F15:F40)</f>
        <v>3</v>
      </c>
      <c r="Y4" s="42"/>
    </row>
    <row r="5" spans="2:25" ht="7.5" customHeight="1">
      <c r="B5" s="6"/>
      <c r="C5" s="4"/>
      <c r="D5" s="4"/>
      <c r="E5" s="4"/>
      <c r="F5" s="4"/>
      <c r="G5" s="33"/>
      <c r="H5" s="33"/>
      <c r="I5" s="33"/>
      <c r="J5" s="33"/>
      <c r="K5" s="33"/>
      <c r="L5" s="49"/>
      <c r="M5" s="50"/>
      <c r="N5" s="50"/>
      <c r="O5" s="50"/>
      <c r="P5" s="50"/>
      <c r="Q5" s="43"/>
      <c r="R5" s="7"/>
      <c r="S5" s="4"/>
      <c r="T5" s="7"/>
      <c r="U5" s="4"/>
      <c r="V5" s="4"/>
      <c r="W5" s="7" t="s">
        <v>0</v>
      </c>
      <c r="X5" s="4"/>
      <c r="Y5" s="5"/>
    </row>
    <row r="6" spans="2:25" ht="20.25" customHeight="1">
      <c r="B6" s="21" t="s">
        <v>37</v>
      </c>
      <c r="C6" s="198" t="s">
        <v>59</v>
      </c>
      <c r="D6" s="233"/>
      <c r="E6" s="234"/>
      <c r="F6" s="4"/>
      <c r="G6" s="57"/>
      <c r="H6" s="253" t="s">
        <v>24</v>
      </c>
      <c r="I6" s="254"/>
      <c r="J6" s="39">
        <v>516</v>
      </c>
      <c r="K6" s="4"/>
      <c r="L6" s="71" t="s">
        <v>32</v>
      </c>
      <c r="M6" s="72">
        <v>5</v>
      </c>
      <c r="N6" s="152" t="s">
        <v>16</v>
      </c>
      <c r="O6" s="153"/>
      <c r="P6" s="250">
        <f>C10*M8/M4/M6+0.5189</f>
        <v>98.162879057591624</v>
      </c>
      <c r="Q6" s="251"/>
      <c r="R6" s="31"/>
      <c r="S6" s="7"/>
      <c r="T6" s="7"/>
      <c r="U6" s="138" t="s">
        <v>22</v>
      </c>
      <c r="V6" s="139"/>
      <c r="W6" s="139"/>
      <c r="X6" s="61">
        <f>SUM(X2/X4)</f>
        <v>2.6666666666666665</v>
      </c>
      <c r="Y6" s="42"/>
    </row>
    <row r="7" spans="2:25" ht="7.5" customHeight="1">
      <c r="B7" s="24"/>
      <c r="C7" s="22"/>
      <c r="D7" s="22"/>
      <c r="E7" s="23"/>
      <c r="F7" s="4"/>
      <c r="G7" s="35"/>
      <c r="H7" s="35"/>
      <c r="I7" s="33"/>
      <c r="J7" s="36"/>
      <c r="K7" s="33"/>
      <c r="L7" s="49"/>
      <c r="M7" s="51"/>
      <c r="N7" s="51"/>
      <c r="O7" s="52"/>
      <c r="P7" s="52"/>
      <c r="Q7" s="43"/>
      <c r="R7" s="7"/>
      <c r="S7" s="17"/>
      <c r="T7" s="84"/>
      <c r="U7" s="17"/>
      <c r="V7" s="7"/>
      <c r="W7" s="4"/>
      <c r="X7" s="4"/>
      <c r="Y7" s="5"/>
    </row>
    <row r="8" spans="2:25" s="4" customFormat="1" ht="20.25" customHeight="1">
      <c r="B8" s="74" t="s">
        <v>38</v>
      </c>
      <c r="C8" s="191">
        <v>321158</v>
      </c>
      <c r="D8" s="191"/>
      <c r="E8" s="192"/>
      <c r="F8" s="60"/>
      <c r="G8" s="37"/>
      <c r="H8" s="182" t="s">
        <v>28</v>
      </c>
      <c r="I8" s="183"/>
      <c r="J8" s="186">
        <f>P$6-G15-G16-G17-G18-G19-G20-G21-G22-G23-G24-G25-G26-G27-G28-G29-G30-G31-G32-G33-G34-G35-G36-G37-G38-G39-G40</f>
        <v>23.162879057591624</v>
      </c>
      <c r="L8" s="71" t="s">
        <v>33</v>
      </c>
      <c r="M8" s="97">
        <v>3.73E-2</v>
      </c>
      <c r="N8" s="246" t="s">
        <v>34</v>
      </c>
      <c r="O8" s="247"/>
      <c r="P8" s="255">
        <f>M4/M8</f>
        <v>153.61930294906168</v>
      </c>
      <c r="Q8" s="256"/>
      <c r="R8" s="41"/>
      <c r="S8" s="41"/>
      <c r="T8" s="7"/>
      <c r="U8" s="41"/>
      <c r="Y8" s="42"/>
    </row>
    <row r="9" spans="2:25" s="4" customFormat="1" ht="7.5" customHeight="1" thickBot="1">
      <c r="B9" s="29"/>
      <c r="C9" s="25"/>
      <c r="D9" s="25"/>
      <c r="E9" s="25"/>
      <c r="G9" s="37"/>
      <c r="H9" s="184"/>
      <c r="I9" s="185"/>
      <c r="J9" s="187"/>
      <c r="K9" s="48"/>
      <c r="L9" s="53"/>
      <c r="M9" s="91"/>
      <c r="N9" s="54"/>
      <c r="O9" s="55"/>
      <c r="P9" s="55"/>
      <c r="Q9" s="56"/>
      <c r="R9" s="41"/>
      <c r="S9" s="41"/>
      <c r="T9" s="7"/>
      <c r="U9" s="41"/>
      <c r="V9" s="30"/>
      <c r="W9" s="46"/>
      <c r="X9" s="7"/>
      <c r="Y9" s="42"/>
    </row>
    <row r="10" spans="2:25" ht="20.25" customHeight="1">
      <c r="B10" s="75" t="s">
        <v>39</v>
      </c>
      <c r="C10" s="197">
        <v>75000</v>
      </c>
      <c r="D10" s="198"/>
      <c r="E10" s="199"/>
      <c r="F10" s="4"/>
      <c r="G10" s="37"/>
      <c r="H10" s="237"/>
      <c r="I10" s="237"/>
      <c r="J10" s="8"/>
      <c r="K10" s="41"/>
      <c r="L10" s="81" t="s">
        <v>41</v>
      </c>
      <c r="M10" s="149" t="s">
        <v>61</v>
      </c>
      <c r="N10" s="150"/>
      <c r="O10" s="150"/>
      <c r="P10" s="150"/>
      <c r="Q10" s="151"/>
      <c r="R10" s="41"/>
      <c r="S10" s="41"/>
      <c r="T10" s="7"/>
      <c r="U10" s="41"/>
      <c r="V10" s="31"/>
      <c r="W10" s="32"/>
      <c r="X10" s="4"/>
      <c r="Y10" s="5"/>
    </row>
    <row r="11" spans="2:25" s="68" customFormat="1" ht="3" customHeight="1">
      <c r="B11" s="62"/>
      <c r="C11" s="63"/>
      <c r="D11" s="64"/>
      <c r="E11" s="65"/>
      <c r="F11" s="65"/>
      <c r="G11" s="65"/>
      <c r="H11" s="65"/>
      <c r="I11" s="66"/>
      <c r="J11" s="67"/>
      <c r="K11" s="65"/>
      <c r="L11" s="66"/>
      <c r="M11" s="67"/>
      <c r="N11" s="67"/>
      <c r="O11" s="65"/>
      <c r="P11" s="65"/>
      <c r="Q11" s="65"/>
      <c r="R11" s="65"/>
      <c r="S11" s="67"/>
      <c r="T11" s="85"/>
      <c r="U11" s="67"/>
      <c r="V11" s="65"/>
      <c r="W11" s="66"/>
      <c r="X11" s="66"/>
      <c r="Y11" s="73"/>
    </row>
    <row r="12" spans="2:25" ht="20.25" customHeight="1">
      <c r="B12" s="202" t="s">
        <v>2</v>
      </c>
      <c r="C12" s="235" t="s">
        <v>4</v>
      </c>
      <c r="D12" s="195" t="s">
        <v>5</v>
      </c>
      <c r="E12" s="195" t="s">
        <v>19</v>
      </c>
      <c r="F12" s="235" t="s">
        <v>13</v>
      </c>
      <c r="G12" s="195" t="s">
        <v>58</v>
      </c>
      <c r="H12" s="193" t="s">
        <v>53</v>
      </c>
      <c r="I12" s="193" t="s">
        <v>6</v>
      </c>
      <c r="J12" s="193" t="s">
        <v>7</v>
      </c>
      <c r="K12" s="193" t="s">
        <v>17</v>
      </c>
      <c r="L12" s="193" t="s">
        <v>8</v>
      </c>
      <c r="M12" s="193" t="s">
        <v>9</v>
      </c>
      <c r="N12" s="257" t="s">
        <v>10</v>
      </c>
      <c r="O12" s="258"/>
      <c r="P12" s="169" t="s">
        <v>14</v>
      </c>
      <c r="Q12" s="136"/>
      <c r="R12" s="157"/>
      <c r="S12" s="157" t="s">
        <v>40</v>
      </c>
      <c r="T12" s="162" t="s">
        <v>42</v>
      </c>
      <c r="U12" s="136" t="s">
        <v>18</v>
      </c>
      <c r="V12" s="140" t="s">
        <v>20</v>
      </c>
      <c r="W12" s="141"/>
      <c r="X12" s="141"/>
      <c r="Y12" s="142"/>
    </row>
    <row r="13" spans="2:25" ht="20.25" customHeight="1" thickBot="1">
      <c r="B13" s="203"/>
      <c r="C13" s="236"/>
      <c r="D13" s="196"/>
      <c r="E13" s="196"/>
      <c r="F13" s="236"/>
      <c r="G13" s="196"/>
      <c r="H13" s="194"/>
      <c r="I13" s="194"/>
      <c r="J13" s="194"/>
      <c r="K13" s="194"/>
      <c r="L13" s="194"/>
      <c r="M13" s="194"/>
      <c r="N13" s="259"/>
      <c r="O13" s="260"/>
      <c r="P13" s="170"/>
      <c r="Q13" s="137"/>
      <c r="R13" s="158"/>
      <c r="S13" s="158"/>
      <c r="T13" s="163"/>
      <c r="U13" s="137"/>
      <c r="V13" s="143"/>
      <c r="W13" s="144"/>
      <c r="X13" s="144"/>
      <c r="Y13" s="145"/>
    </row>
    <row r="14" spans="2:25" ht="15" customHeight="1" thickTop="1">
      <c r="B14" s="9"/>
      <c r="C14" s="18"/>
      <c r="D14" s="159" t="s">
        <v>1</v>
      </c>
      <c r="E14" s="160"/>
      <c r="F14" s="161"/>
      <c r="G14" s="38"/>
      <c r="H14" s="38"/>
      <c r="I14" s="38" t="s">
        <v>0</v>
      </c>
      <c r="J14" s="90">
        <v>0</v>
      </c>
      <c r="K14" s="90">
        <f>C$10-J14</f>
        <v>75000</v>
      </c>
      <c r="L14" s="38" t="s">
        <v>0</v>
      </c>
      <c r="M14" s="38" t="str">
        <f>I14</f>
        <v xml:space="preserve"> </v>
      </c>
      <c r="N14" s="223" t="s">
        <v>0</v>
      </c>
      <c r="O14" s="161"/>
      <c r="P14" s="159"/>
      <c r="Q14" s="160"/>
      <c r="R14" s="161"/>
      <c r="S14" s="80"/>
      <c r="T14" s="86"/>
      <c r="U14" s="86"/>
      <c r="V14" s="154"/>
      <c r="W14" s="155"/>
      <c r="X14" s="155"/>
      <c r="Y14" s="156"/>
    </row>
    <row r="15" spans="2:25" ht="15" customHeight="1">
      <c r="B15" s="10">
        <v>41680</v>
      </c>
      <c r="C15" s="11" t="s">
        <v>63</v>
      </c>
      <c r="D15" s="11">
        <v>3119</v>
      </c>
      <c r="E15" s="11">
        <v>2</v>
      </c>
      <c r="F15" s="40">
        <v>3</v>
      </c>
      <c r="G15" s="76">
        <v>2</v>
      </c>
      <c r="H15" s="76">
        <f>P$8*G15*M$6</f>
        <v>1536.1930294906167</v>
      </c>
      <c r="I15" s="78">
        <f>SUM(E15+F15+S15)</f>
        <v>7.5</v>
      </c>
      <c r="J15" s="90">
        <f>SUM(H$15:H15)</f>
        <v>1536.1930294906167</v>
      </c>
      <c r="K15" s="90">
        <f t="shared" ref="K15:K40" si="0">C$10-J15</f>
        <v>73463.80697050938</v>
      </c>
      <c r="L15" s="39">
        <f>J$6*(I15-F15-S15)</f>
        <v>1032</v>
      </c>
      <c r="M15" s="76">
        <f>H15</f>
        <v>1536.1930294906167</v>
      </c>
      <c r="N15" s="164">
        <f>M15/L15</f>
        <v>1.4885591371033107</v>
      </c>
      <c r="O15" s="165"/>
      <c r="P15" s="146">
        <v>2758144</v>
      </c>
      <c r="Q15" s="147"/>
      <c r="R15" s="148"/>
      <c r="S15" s="3">
        <v>2.5</v>
      </c>
      <c r="T15" s="11">
        <v>1</v>
      </c>
      <c r="U15" s="11">
        <v>0</v>
      </c>
      <c r="V15" s="101" t="s">
        <v>64</v>
      </c>
      <c r="W15" s="102"/>
      <c r="X15" s="102"/>
      <c r="Y15" s="103"/>
    </row>
    <row r="16" spans="2:25" ht="15" customHeight="1">
      <c r="B16" s="10">
        <v>41681</v>
      </c>
      <c r="C16" s="11" t="s">
        <v>63</v>
      </c>
      <c r="D16" s="11">
        <v>3119</v>
      </c>
      <c r="E16" s="11">
        <v>8</v>
      </c>
      <c r="F16" s="39">
        <v>0</v>
      </c>
      <c r="G16" s="76">
        <v>7</v>
      </c>
      <c r="H16" s="76">
        <f>P$8*G16*M$6</f>
        <v>5376.6756032171588</v>
      </c>
      <c r="I16" s="78">
        <f t="shared" ref="I16:I40" si="1">SUM(E16+F16+S16)</f>
        <v>8</v>
      </c>
      <c r="J16" s="90">
        <f>SUM(H$15:H16)</f>
        <v>6912.8686327077758</v>
      </c>
      <c r="K16" s="90">
        <f t="shared" si="0"/>
        <v>68087.131367292226</v>
      </c>
      <c r="L16" s="39">
        <f t="shared" ref="L16:L40" si="2">J$6*(I16-F16-S16)</f>
        <v>4128</v>
      </c>
      <c r="M16" s="76">
        <f t="shared" ref="M16:M40" si="3">H16</f>
        <v>5376.6756032171588</v>
      </c>
      <c r="N16" s="164">
        <f t="shared" ref="N16:N40" si="4">M16/L16</f>
        <v>1.3024892449653971</v>
      </c>
      <c r="O16" s="165"/>
      <c r="P16" s="146">
        <v>2758144</v>
      </c>
      <c r="Q16" s="147"/>
      <c r="R16" s="148"/>
      <c r="S16" s="3">
        <v>0</v>
      </c>
      <c r="T16" s="11">
        <v>0</v>
      </c>
      <c r="U16" s="11">
        <v>0</v>
      </c>
      <c r="V16" s="101"/>
      <c r="W16" s="102"/>
      <c r="X16" s="102"/>
      <c r="Y16" s="103"/>
    </row>
    <row r="17" spans="2:25" ht="15" customHeight="1">
      <c r="B17" s="10">
        <v>41682</v>
      </c>
      <c r="C17" s="11" t="s">
        <v>63</v>
      </c>
      <c r="D17" s="11">
        <v>3119</v>
      </c>
      <c r="E17" s="11">
        <v>8</v>
      </c>
      <c r="F17" s="39">
        <v>0</v>
      </c>
      <c r="G17" s="76">
        <v>7</v>
      </c>
      <c r="H17" s="76">
        <f t="shared" ref="H17:H40" si="5">P$8*G17*M$6</f>
        <v>5376.6756032171588</v>
      </c>
      <c r="I17" s="78">
        <f t="shared" si="1"/>
        <v>8</v>
      </c>
      <c r="J17" s="90">
        <f>SUM(H$15:H17)</f>
        <v>12289.544235924935</v>
      </c>
      <c r="K17" s="90">
        <f t="shared" si="0"/>
        <v>62710.455764075065</v>
      </c>
      <c r="L17" s="39">
        <f t="shared" si="2"/>
        <v>4128</v>
      </c>
      <c r="M17" s="76">
        <f t="shared" si="3"/>
        <v>5376.6756032171588</v>
      </c>
      <c r="N17" s="164">
        <f t="shared" si="4"/>
        <v>1.3024892449653971</v>
      </c>
      <c r="O17" s="165"/>
      <c r="P17" s="146">
        <v>2758144</v>
      </c>
      <c r="Q17" s="147"/>
      <c r="R17" s="148"/>
      <c r="S17" s="3">
        <v>0</v>
      </c>
      <c r="T17" s="11">
        <v>0</v>
      </c>
      <c r="U17" s="11">
        <v>0</v>
      </c>
      <c r="V17" s="101"/>
      <c r="W17" s="102"/>
      <c r="X17" s="102"/>
      <c r="Y17" s="103"/>
    </row>
    <row r="18" spans="2:25" ht="15" customHeight="1">
      <c r="B18" s="10">
        <v>41683</v>
      </c>
      <c r="C18" s="11" t="s">
        <v>63</v>
      </c>
      <c r="D18" s="11">
        <v>3119</v>
      </c>
      <c r="E18" s="11">
        <v>6.6</v>
      </c>
      <c r="F18" s="39">
        <v>0</v>
      </c>
      <c r="G18" s="76">
        <v>6</v>
      </c>
      <c r="H18" s="76">
        <f t="shared" si="5"/>
        <v>4608.5790884718508</v>
      </c>
      <c r="I18" s="78">
        <f t="shared" si="1"/>
        <v>7.6</v>
      </c>
      <c r="J18" s="90">
        <f>SUM(H$15:H18)</f>
        <v>16898.123324396787</v>
      </c>
      <c r="K18" s="90">
        <f t="shared" si="0"/>
        <v>58101.876675603213</v>
      </c>
      <c r="L18" s="39">
        <f t="shared" si="2"/>
        <v>3405.6</v>
      </c>
      <c r="M18" s="76">
        <f t="shared" si="3"/>
        <v>4608.5790884718508</v>
      </c>
      <c r="N18" s="164">
        <f t="shared" si="4"/>
        <v>1.3532355791848283</v>
      </c>
      <c r="O18" s="165"/>
      <c r="P18" s="146">
        <v>2758144</v>
      </c>
      <c r="Q18" s="147"/>
      <c r="R18" s="148"/>
      <c r="S18" s="3">
        <v>1</v>
      </c>
      <c r="T18" s="11">
        <v>4</v>
      </c>
      <c r="U18" s="11">
        <v>0</v>
      </c>
      <c r="V18" s="101" t="s">
        <v>68</v>
      </c>
      <c r="W18" s="102"/>
      <c r="X18" s="102"/>
      <c r="Y18" s="103"/>
    </row>
    <row r="19" spans="2:25" ht="15" customHeight="1">
      <c r="B19" s="10">
        <v>41684</v>
      </c>
      <c r="C19" s="19" t="s">
        <v>63</v>
      </c>
      <c r="D19" s="11">
        <v>3119</v>
      </c>
      <c r="E19" s="11">
        <v>8</v>
      </c>
      <c r="F19" s="39">
        <v>0</v>
      </c>
      <c r="G19" s="76">
        <v>7</v>
      </c>
      <c r="H19" s="76">
        <f t="shared" si="5"/>
        <v>5376.6756032171588</v>
      </c>
      <c r="I19" s="78">
        <f t="shared" si="1"/>
        <v>8</v>
      </c>
      <c r="J19" s="90">
        <f>SUM(H$15:H19)</f>
        <v>22274.798927613945</v>
      </c>
      <c r="K19" s="90">
        <f t="shared" si="0"/>
        <v>52725.201072386059</v>
      </c>
      <c r="L19" s="39">
        <f t="shared" si="2"/>
        <v>4128</v>
      </c>
      <c r="M19" s="76">
        <f t="shared" si="3"/>
        <v>5376.6756032171588</v>
      </c>
      <c r="N19" s="164">
        <f t="shared" si="4"/>
        <v>1.3024892449653971</v>
      </c>
      <c r="O19" s="165"/>
      <c r="P19" s="146">
        <v>2758144</v>
      </c>
      <c r="Q19" s="147"/>
      <c r="R19" s="148"/>
      <c r="S19" s="3">
        <v>0</v>
      </c>
      <c r="T19" s="11">
        <v>0</v>
      </c>
      <c r="U19" s="11">
        <v>0</v>
      </c>
      <c r="V19" s="101"/>
      <c r="W19" s="102"/>
      <c r="X19" s="102"/>
      <c r="Y19" s="103"/>
    </row>
    <row r="20" spans="2:25" ht="15" customHeight="1">
      <c r="B20" s="10">
        <v>41685</v>
      </c>
      <c r="C20" s="19" t="s">
        <v>63</v>
      </c>
      <c r="D20" s="11">
        <v>3119</v>
      </c>
      <c r="E20" s="11">
        <v>6</v>
      </c>
      <c r="F20" s="39">
        <v>0</v>
      </c>
      <c r="G20" s="76">
        <v>5</v>
      </c>
      <c r="H20" s="76">
        <f t="shared" si="5"/>
        <v>3840.4825737265419</v>
      </c>
      <c r="I20" s="78">
        <f t="shared" si="1"/>
        <v>6</v>
      </c>
      <c r="J20" s="90">
        <f>SUM(H$15:H20)</f>
        <v>26115.281501340487</v>
      </c>
      <c r="K20" s="90">
        <f t="shared" si="0"/>
        <v>48884.718498659509</v>
      </c>
      <c r="L20" s="39">
        <f t="shared" si="2"/>
        <v>3096</v>
      </c>
      <c r="M20" s="76">
        <f t="shared" si="3"/>
        <v>3840.4825737265419</v>
      </c>
      <c r="N20" s="164">
        <f t="shared" si="4"/>
        <v>1.2404659475860924</v>
      </c>
      <c r="O20" s="165"/>
      <c r="P20" s="146">
        <v>2758144</v>
      </c>
      <c r="Q20" s="147"/>
      <c r="R20" s="148"/>
      <c r="S20" s="3">
        <v>0</v>
      </c>
      <c r="T20" s="11">
        <v>0</v>
      </c>
      <c r="U20" s="11">
        <v>0</v>
      </c>
      <c r="V20" s="101"/>
      <c r="W20" s="102"/>
      <c r="X20" s="102"/>
      <c r="Y20" s="103"/>
    </row>
    <row r="21" spans="2:25" ht="15" customHeight="1">
      <c r="B21" s="10">
        <v>41687</v>
      </c>
      <c r="C21" s="19" t="s">
        <v>63</v>
      </c>
      <c r="D21" s="11">
        <v>3119</v>
      </c>
      <c r="E21" s="11">
        <v>8</v>
      </c>
      <c r="F21" s="11">
        <v>0</v>
      </c>
      <c r="G21" s="76">
        <v>7</v>
      </c>
      <c r="H21" s="76">
        <f t="shared" si="5"/>
        <v>5376.6756032171588</v>
      </c>
      <c r="I21" s="78">
        <f t="shared" si="1"/>
        <v>8</v>
      </c>
      <c r="J21" s="90">
        <f>SUM(H$15:H21)</f>
        <v>31491.957104557645</v>
      </c>
      <c r="K21" s="90">
        <f t="shared" si="0"/>
        <v>43508.042895442355</v>
      </c>
      <c r="L21" s="39">
        <f t="shared" si="2"/>
        <v>4128</v>
      </c>
      <c r="M21" s="76">
        <f t="shared" si="3"/>
        <v>5376.6756032171588</v>
      </c>
      <c r="N21" s="164">
        <f t="shared" si="4"/>
        <v>1.3024892449653971</v>
      </c>
      <c r="O21" s="165"/>
      <c r="P21" s="166" t="s">
        <v>69</v>
      </c>
      <c r="Q21" s="167"/>
      <c r="R21" s="168"/>
      <c r="S21" s="3">
        <v>0</v>
      </c>
      <c r="T21" s="11">
        <v>0</v>
      </c>
      <c r="U21" s="11">
        <v>0</v>
      </c>
      <c r="V21" s="101"/>
      <c r="W21" s="102"/>
      <c r="X21" s="102"/>
      <c r="Y21" s="103"/>
    </row>
    <row r="22" spans="2:25" ht="15" customHeight="1">
      <c r="B22" s="10">
        <v>41687</v>
      </c>
      <c r="C22" s="100" t="s">
        <v>70</v>
      </c>
      <c r="D22" s="11">
        <v>3658</v>
      </c>
      <c r="E22" s="11">
        <v>8</v>
      </c>
      <c r="F22" s="11">
        <v>0</v>
      </c>
      <c r="G22" s="76">
        <v>7</v>
      </c>
      <c r="H22" s="76">
        <f t="shared" si="5"/>
        <v>5376.6756032171588</v>
      </c>
      <c r="I22" s="78">
        <f t="shared" si="1"/>
        <v>8</v>
      </c>
      <c r="J22" s="90">
        <f>SUM(H$15:H22)</f>
        <v>36868.632707774806</v>
      </c>
      <c r="K22" s="90">
        <f t="shared" si="0"/>
        <v>38131.367292225194</v>
      </c>
      <c r="L22" s="39">
        <f t="shared" si="2"/>
        <v>4128</v>
      </c>
      <c r="M22" s="76">
        <f t="shared" si="3"/>
        <v>5376.6756032171588</v>
      </c>
      <c r="N22" s="164">
        <f t="shared" si="4"/>
        <v>1.3024892449653971</v>
      </c>
      <c r="O22" s="165"/>
      <c r="P22" s="146">
        <v>2758782</v>
      </c>
      <c r="Q22" s="147"/>
      <c r="R22" s="148"/>
      <c r="S22" s="3">
        <v>0</v>
      </c>
      <c r="T22" s="11">
        <v>0</v>
      </c>
      <c r="U22" s="11">
        <v>0</v>
      </c>
      <c r="V22" s="101"/>
      <c r="W22" s="102"/>
      <c r="X22" s="102"/>
      <c r="Y22" s="103"/>
    </row>
    <row r="23" spans="2:25" ht="15" customHeight="1">
      <c r="B23" s="10">
        <v>41688</v>
      </c>
      <c r="C23" s="19" t="s">
        <v>63</v>
      </c>
      <c r="D23" s="11">
        <v>3119</v>
      </c>
      <c r="E23" s="11">
        <v>1.5</v>
      </c>
      <c r="F23" s="11">
        <v>0</v>
      </c>
      <c r="G23" s="76">
        <v>1</v>
      </c>
      <c r="H23" s="76">
        <f t="shared" si="5"/>
        <v>768.09651474530835</v>
      </c>
      <c r="I23" s="78">
        <f t="shared" si="1"/>
        <v>1.5</v>
      </c>
      <c r="J23" s="90">
        <f>SUM(H$15:H23)</f>
        <v>37636.729222520116</v>
      </c>
      <c r="K23" s="90">
        <f t="shared" si="0"/>
        <v>37363.270777479884</v>
      </c>
      <c r="L23" s="39">
        <f t="shared" si="2"/>
        <v>774</v>
      </c>
      <c r="M23" s="76">
        <f t="shared" si="3"/>
        <v>768.09651474530835</v>
      </c>
      <c r="N23" s="164">
        <f t="shared" si="4"/>
        <v>0.99237275806887382</v>
      </c>
      <c r="O23" s="165"/>
      <c r="P23" s="146">
        <v>2758728</v>
      </c>
      <c r="Q23" s="147"/>
      <c r="R23" s="148"/>
      <c r="S23" s="3">
        <v>0</v>
      </c>
      <c r="T23" s="11">
        <v>0</v>
      </c>
      <c r="U23" s="11">
        <v>0</v>
      </c>
      <c r="V23" s="101" t="s">
        <v>71</v>
      </c>
      <c r="W23" s="102"/>
      <c r="X23" s="102"/>
      <c r="Y23" s="103"/>
    </row>
    <row r="24" spans="2:25" ht="15" customHeight="1">
      <c r="B24" s="10">
        <v>41688</v>
      </c>
      <c r="C24" s="19" t="s">
        <v>70</v>
      </c>
      <c r="D24" s="11">
        <v>3658</v>
      </c>
      <c r="E24" s="11">
        <v>8</v>
      </c>
      <c r="F24" s="11">
        <v>0</v>
      </c>
      <c r="G24" s="76">
        <v>6</v>
      </c>
      <c r="H24" s="76">
        <f t="shared" si="5"/>
        <v>4608.5790884718508</v>
      </c>
      <c r="I24" s="78">
        <f t="shared" si="1"/>
        <v>8</v>
      </c>
      <c r="J24" s="90">
        <f>SUM(H$15:H24)</f>
        <v>42245.308310991968</v>
      </c>
      <c r="K24" s="90">
        <f t="shared" si="0"/>
        <v>32754.691689008032</v>
      </c>
      <c r="L24" s="39">
        <f t="shared" si="2"/>
        <v>4128</v>
      </c>
      <c r="M24" s="76">
        <f t="shared" si="3"/>
        <v>4608.5790884718508</v>
      </c>
      <c r="N24" s="164">
        <f t="shared" si="4"/>
        <v>1.1164193528274833</v>
      </c>
      <c r="O24" s="165"/>
      <c r="P24" s="146">
        <v>2758782</v>
      </c>
      <c r="Q24" s="147"/>
      <c r="R24" s="148"/>
      <c r="S24" s="3">
        <v>0</v>
      </c>
      <c r="T24" s="11">
        <v>0</v>
      </c>
      <c r="U24" s="11">
        <v>0</v>
      </c>
      <c r="V24" s="101"/>
      <c r="W24" s="102"/>
      <c r="X24" s="102"/>
      <c r="Y24" s="103"/>
    </row>
    <row r="25" spans="2:25" ht="15" customHeight="1">
      <c r="B25" s="10">
        <v>41690</v>
      </c>
      <c r="C25" s="19" t="s">
        <v>63</v>
      </c>
      <c r="D25" s="11">
        <v>3119</v>
      </c>
      <c r="E25" s="11">
        <v>8</v>
      </c>
      <c r="F25" s="11">
        <v>0</v>
      </c>
      <c r="G25" s="76">
        <v>7</v>
      </c>
      <c r="H25" s="76">
        <f t="shared" si="5"/>
        <v>5376.6756032171588</v>
      </c>
      <c r="I25" s="78">
        <f t="shared" si="1"/>
        <v>8</v>
      </c>
      <c r="J25" s="90">
        <f>SUM(H$15:H25)</f>
        <v>47621.98391420913</v>
      </c>
      <c r="K25" s="90">
        <f t="shared" si="0"/>
        <v>27378.01608579087</v>
      </c>
      <c r="L25" s="39">
        <f t="shared" si="2"/>
        <v>4128</v>
      </c>
      <c r="M25" s="76">
        <f t="shared" si="3"/>
        <v>5376.6756032171588</v>
      </c>
      <c r="N25" s="164">
        <f t="shared" si="4"/>
        <v>1.3024892449653971</v>
      </c>
      <c r="O25" s="165"/>
      <c r="P25" s="146">
        <v>2758782</v>
      </c>
      <c r="Q25" s="147"/>
      <c r="R25" s="148"/>
      <c r="S25" s="3">
        <v>0</v>
      </c>
      <c r="T25" s="11">
        <v>0</v>
      </c>
      <c r="U25" s="11">
        <v>0</v>
      </c>
      <c r="V25" s="101"/>
      <c r="W25" s="102"/>
      <c r="X25" s="102"/>
      <c r="Y25" s="103"/>
    </row>
    <row r="26" spans="2:25" ht="15" customHeight="1">
      <c r="B26" s="10">
        <v>41691</v>
      </c>
      <c r="C26" s="19" t="s">
        <v>63</v>
      </c>
      <c r="D26" s="11">
        <v>3119</v>
      </c>
      <c r="E26" s="11">
        <v>8</v>
      </c>
      <c r="F26" s="11">
        <v>0</v>
      </c>
      <c r="G26" s="76">
        <v>7</v>
      </c>
      <c r="H26" s="76">
        <f t="shared" si="5"/>
        <v>5376.6756032171588</v>
      </c>
      <c r="I26" s="78">
        <f t="shared" si="1"/>
        <v>8</v>
      </c>
      <c r="J26" s="90">
        <f>SUM(H$15:H26)</f>
        <v>52998.659517426291</v>
      </c>
      <c r="K26" s="90">
        <f t="shared" si="0"/>
        <v>22001.340482573709</v>
      </c>
      <c r="L26" s="39">
        <f t="shared" si="2"/>
        <v>4128</v>
      </c>
      <c r="M26" s="76">
        <f t="shared" si="3"/>
        <v>5376.6756032171588</v>
      </c>
      <c r="N26" s="164">
        <f t="shared" si="4"/>
        <v>1.3024892449653971</v>
      </c>
      <c r="O26" s="165"/>
      <c r="P26" s="166" t="s">
        <v>72</v>
      </c>
      <c r="Q26" s="167"/>
      <c r="R26" s="168"/>
      <c r="S26" s="3">
        <v>0</v>
      </c>
      <c r="T26" s="11">
        <v>0</v>
      </c>
      <c r="U26" s="11">
        <v>0</v>
      </c>
      <c r="V26" s="101"/>
      <c r="W26" s="102"/>
      <c r="X26" s="102"/>
      <c r="Y26" s="103"/>
    </row>
    <row r="27" spans="2:25" ht="15" customHeight="1">
      <c r="B27" s="10">
        <v>41694</v>
      </c>
      <c r="C27" s="19" t="s">
        <v>73</v>
      </c>
      <c r="D27" s="11">
        <v>3119</v>
      </c>
      <c r="E27" s="11">
        <v>7</v>
      </c>
      <c r="F27" s="11">
        <v>0</v>
      </c>
      <c r="G27" s="76">
        <v>6</v>
      </c>
      <c r="H27" s="76">
        <f t="shared" si="5"/>
        <v>4608.5790884718508</v>
      </c>
      <c r="I27" s="78">
        <f t="shared" si="1"/>
        <v>7</v>
      </c>
      <c r="J27" s="90">
        <f>SUM(H$15:H27)</f>
        <v>57607.238605898143</v>
      </c>
      <c r="K27" s="90">
        <f t="shared" si="0"/>
        <v>17392.761394101857</v>
      </c>
      <c r="L27" s="39">
        <f t="shared" si="2"/>
        <v>3612</v>
      </c>
      <c r="M27" s="76">
        <f t="shared" si="3"/>
        <v>4608.5790884718508</v>
      </c>
      <c r="N27" s="164">
        <f t="shared" si="4"/>
        <v>1.2759078318028381</v>
      </c>
      <c r="O27" s="165"/>
      <c r="P27" s="146">
        <v>2758743</v>
      </c>
      <c r="Q27" s="147"/>
      <c r="R27" s="148"/>
      <c r="S27" s="3">
        <v>0</v>
      </c>
      <c r="T27" s="11">
        <v>0</v>
      </c>
      <c r="U27" s="11">
        <v>0</v>
      </c>
      <c r="V27" s="101" t="s">
        <v>74</v>
      </c>
      <c r="W27" s="102"/>
      <c r="X27" s="102"/>
      <c r="Y27" s="103"/>
    </row>
    <row r="28" spans="2:25" ht="15" customHeight="1">
      <c r="B28" s="10"/>
      <c r="C28" s="19"/>
      <c r="D28" s="11"/>
      <c r="E28" s="11"/>
      <c r="F28" s="11"/>
      <c r="G28" s="76"/>
      <c r="H28" s="76">
        <f t="shared" si="5"/>
        <v>0</v>
      </c>
      <c r="I28" s="78">
        <f t="shared" si="1"/>
        <v>0</v>
      </c>
      <c r="J28" s="90">
        <f>SUM(H$15:H28)</f>
        <v>57607.238605898143</v>
      </c>
      <c r="K28" s="90">
        <f t="shared" si="0"/>
        <v>17392.761394101857</v>
      </c>
      <c r="L28" s="39">
        <f t="shared" si="2"/>
        <v>0</v>
      </c>
      <c r="M28" s="76">
        <f t="shared" si="3"/>
        <v>0</v>
      </c>
      <c r="N28" s="164" t="e">
        <f t="shared" si="4"/>
        <v>#DIV/0!</v>
      </c>
      <c r="O28" s="165"/>
      <c r="P28" s="146"/>
      <c r="Q28" s="147"/>
      <c r="R28" s="148"/>
      <c r="S28" s="3"/>
      <c r="T28" s="11"/>
      <c r="U28" s="11"/>
      <c r="V28" s="110" t="s">
        <v>75</v>
      </c>
      <c r="W28" s="111"/>
      <c r="X28" s="111"/>
      <c r="Y28" s="112"/>
    </row>
    <row r="29" spans="2:25" ht="15" customHeight="1">
      <c r="B29" s="10"/>
      <c r="C29" s="19"/>
      <c r="D29" s="11"/>
      <c r="E29" s="11"/>
      <c r="F29" s="11"/>
      <c r="G29" s="76"/>
      <c r="H29" s="76">
        <f t="shared" si="5"/>
        <v>0</v>
      </c>
      <c r="I29" s="78">
        <f t="shared" si="1"/>
        <v>0</v>
      </c>
      <c r="J29" s="90">
        <f>SUM(H$15:H29)</f>
        <v>57607.238605898143</v>
      </c>
      <c r="K29" s="90">
        <f t="shared" si="0"/>
        <v>17392.761394101857</v>
      </c>
      <c r="L29" s="39">
        <f t="shared" si="2"/>
        <v>0</v>
      </c>
      <c r="M29" s="76">
        <f t="shared" si="3"/>
        <v>0</v>
      </c>
      <c r="N29" s="164" t="e">
        <f t="shared" si="4"/>
        <v>#DIV/0!</v>
      </c>
      <c r="O29" s="165"/>
      <c r="P29" s="146"/>
      <c r="Q29" s="147"/>
      <c r="R29" s="148"/>
      <c r="S29" s="3"/>
      <c r="T29" s="11"/>
      <c r="U29" s="11"/>
      <c r="V29" s="101"/>
      <c r="W29" s="102"/>
      <c r="X29" s="102"/>
      <c r="Y29" s="103"/>
    </row>
    <row r="30" spans="2:25" ht="15" customHeight="1">
      <c r="B30" s="10"/>
      <c r="C30" s="19"/>
      <c r="D30" s="11"/>
      <c r="E30" s="11"/>
      <c r="F30" s="11"/>
      <c r="G30" s="76"/>
      <c r="H30" s="76">
        <f t="shared" si="5"/>
        <v>0</v>
      </c>
      <c r="I30" s="78">
        <f t="shared" si="1"/>
        <v>0</v>
      </c>
      <c r="J30" s="90">
        <f>SUM(H$15:H30)</f>
        <v>57607.238605898143</v>
      </c>
      <c r="K30" s="90">
        <f t="shared" si="0"/>
        <v>17392.761394101857</v>
      </c>
      <c r="L30" s="39">
        <f t="shared" si="2"/>
        <v>0</v>
      </c>
      <c r="M30" s="76">
        <f t="shared" si="3"/>
        <v>0</v>
      </c>
      <c r="N30" s="164" t="e">
        <f t="shared" si="4"/>
        <v>#DIV/0!</v>
      </c>
      <c r="O30" s="165"/>
      <c r="P30" s="146"/>
      <c r="Q30" s="147"/>
      <c r="R30" s="148"/>
      <c r="S30" s="3"/>
      <c r="T30" s="11"/>
      <c r="U30" s="11"/>
      <c r="V30" s="101"/>
      <c r="W30" s="102"/>
      <c r="X30" s="102"/>
      <c r="Y30" s="103"/>
    </row>
    <row r="31" spans="2:25" ht="15" customHeight="1">
      <c r="B31" s="10"/>
      <c r="C31" s="19"/>
      <c r="D31" s="11"/>
      <c r="E31" s="11"/>
      <c r="F31" s="11"/>
      <c r="G31" s="76"/>
      <c r="H31" s="76">
        <f t="shared" si="5"/>
        <v>0</v>
      </c>
      <c r="I31" s="78">
        <f t="shared" si="1"/>
        <v>0</v>
      </c>
      <c r="J31" s="90">
        <f>SUM(H$15:H31)</f>
        <v>57607.238605898143</v>
      </c>
      <c r="K31" s="90">
        <f t="shared" si="0"/>
        <v>17392.761394101857</v>
      </c>
      <c r="L31" s="39">
        <f t="shared" si="2"/>
        <v>0</v>
      </c>
      <c r="M31" s="76">
        <f t="shared" si="3"/>
        <v>0</v>
      </c>
      <c r="N31" s="164" t="e">
        <f t="shared" si="4"/>
        <v>#DIV/0!</v>
      </c>
      <c r="O31" s="165"/>
      <c r="P31" s="146"/>
      <c r="Q31" s="147"/>
      <c r="R31" s="148"/>
      <c r="S31" s="3"/>
      <c r="T31" s="11"/>
      <c r="U31" s="11"/>
      <c r="V31" s="101"/>
      <c r="W31" s="102"/>
      <c r="X31" s="102"/>
      <c r="Y31" s="103"/>
    </row>
    <row r="32" spans="2:25" ht="15" customHeight="1">
      <c r="B32" s="10"/>
      <c r="C32" s="19"/>
      <c r="D32" s="11"/>
      <c r="E32" s="11"/>
      <c r="F32" s="11"/>
      <c r="G32" s="76"/>
      <c r="H32" s="76">
        <f t="shared" si="5"/>
        <v>0</v>
      </c>
      <c r="I32" s="78">
        <f t="shared" si="1"/>
        <v>0</v>
      </c>
      <c r="J32" s="90">
        <f>SUM(H$15:H32)</f>
        <v>57607.238605898143</v>
      </c>
      <c r="K32" s="90">
        <f t="shared" si="0"/>
        <v>17392.761394101857</v>
      </c>
      <c r="L32" s="39">
        <f t="shared" si="2"/>
        <v>0</v>
      </c>
      <c r="M32" s="76">
        <f t="shared" si="3"/>
        <v>0</v>
      </c>
      <c r="N32" s="164" t="e">
        <f t="shared" si="4"/>
        <v>#DIV/0!</v>
      </c>
      <c r="O32" s="165"/>
      <c r="P32" s="146"/>
      <c r="Q32" s="147"/>
      <c r="R32" s="148"/>
      <c r="S32" s="3"/>
      <c r="T32" s="11"/>
      <c r="U32" s="11"/>
      <c r="V32" s="101"/>
      <c r="W32" s="102"/>
      <c r="X32" s="102"/>
      <c r="Y32" s="103"/>
    </row>
    <row r="33" spans="2:25" ht="15" customHeight="1">
      <c r="B33" s="10"/>
      <c r="C33" s="19"/>
      <c r="D33" s="11"/>
      <c r="E33" s="11"/>
      <c r="F33" s="11"/>
      <c r="G33" s="76"/>
      <c r="H33" s="76">
        <f t="shared" si="5"/>
        <v>0</v>
      </c>
      <c r="I33" s="78">
        <f t="shared" si="1"/>
        <v>0</v>
      </c>
      <c r="J33" s="90">
        <f>SUM(H$15:H33)</f>
        <v>57607.238605898143</v>
      </c>
      <c r="K33" s="90">
        <f t="shared" si="0"/>
        <v>17392.761394101857</v>
      </c>
      <c r="L33" s="39">
        <f t="shared" si="2"/>
        <v>0</v>
      </c>
      <c r="M33" s="76">
        <f t="shared" si="3"/>
        <v>0</v>
      </c>
      <c r="N33" s="164" t="e">
        <f t="shared" si="4"/>
        <v>#DIV/0!</v>
      </c>
      <c r="O33" s="165"/>
      <c r="P33" s="146"/>
      <c r="Q33" s="147"/>
      <c r="R33" s="148"/>
      <c r="S33" s="3"/>
      <c r="T33" s="11"/>
      <c r="U33" s="11"/>
      <c r="V33" s="101"/>
      <c r="W33" s="102"/>
      <c r="X33" s="102"/>
      <c r="Y33" s="103"/>
    </row>
    <row r="34" spans="2:25" ht="15" customHeight="1">
      <c r="B34" s="10"/>
      <c r="C34" s="19"/>
      <c r="D34" s="11"/>
      <c r="E34" s="11"/>
      <c r="F34" s="11"/>
      <c r="G34" s="76"/>
      <c r="H34" s="76">
        <f t="shared" si="5"/>
        <v>0</v>
      </c>
      <c r="I34" s="78">
        <f t="shared" si="1"/>
        <v>0</v>
      </c>
      <c r="J34" s="90">
        <f>SUM(H$15:H34)</f>
        <v>57607.238605898143</v>
      </c>
      <c r="K34" s="90">
        <f t="shared" si="0"/>
        <v>17392.761394101857</v>
      </c>
      <c r="L34" s="39">
        <f t="shared" si="2"/>
        <v>0</v>
      </c>
      <c r="M34" s="76">
        <f t="shared" si="3"/>
        <v>0</v>
      </c>
      <c r="N34" s="164" t="e">
        <f t="shared" si="4"/>
        <v>#DIV/0!</v>
      </c>
      <c r="O34" s="165"/>
      <c r="P34" s="146"/>
      <c r="Q34" s="147"/>
      <c r="R34" s="148"/>
      <c r="S34" s="3"/>
      <c r="T34" s="11"/>
      <c r="U34" s="11"/>
      <c r="V34" s="101"/>
      <c r="W34" s="102"/>
      <c r="X34" s="102"/>
      <c r="Y34" s="103"/>
    </row>
    <row r="35" spans="2:25" ht="15" customHeight="1">
      <c r="B35" s="10"/>
      <c r="C35" s="19"/>
      <c r="D35" s="11"/>
      <c r="E35" s="11"/>
      <c r="F35" s="11"/>
      <c r="G35" s="76"/>
      <c r="H35" s="76">
        <f t="shared" si="5"/>
        <v>0</v>
      </c>
      <c r="I35" s="78">
        <f t="shared" si="1"/>
        <v>0</v>
      </c>
      <c r="J35" s="90">
        <f>SUM(H$15:H35)</f>
        <v>57607.238605898143</v>
      </c>
      <c r="K35" s="90">
        <f t="shared" si="0"/>
        <v>17392.761394101857</v>
      </c>
      <c r="L35" s="39">
        <f t="shared" si="2"/>
        <v>0</v>
      </c>
      <c r="M35" s="76">
        <f t="shared" si="3"/>
        <v>0</v>
      </c>
      <c r="N35" s="164" t="e">
        <f t="shared" si="4"/>
        <v>#DIV/0!</v>
      </c>
      <c r="O35" s="165"/>
      <c r="P35" s="146"/>
      <c r="Q35" s="147"/>
      <c r="R35" s="148"/>
      <c r="S35" s="3"/>
      <c r="T35" s="11"/>
      <c r="U35" s="11"/>
      <c r="V35" s="101"/>
      <c r="W35" s="102"/>
      <c r="X35" s="102"/>
      <c r="Y35" s="103"/>
    </row>
    <row r="36" spans="2:25" ht="15" customHeight="1">
      <c r="B36" s="10"/>
      <c r="C36" s="19"/>
      <c r="D36" s="11"/>
      <c r="E36" s="11"/>
      <c r="F36" s="11"/>
      <c r="G36" s="76"/>
      <c r="H36" s="76">
        <f t="shared" si="5"/>
        <v>0</v>
      </c>
      <c r="I36" s="78">
        <f t="shared" si="1"/>
        <v>0</v>
      </c>
      <c r="J36" s="90">
        <f>SUM(H$15:H36)</f>
        <v>57607.238605898143</v>
      </c>
      <c r="K36" s="90">
        <f t="shared" si="0"/>
        <v>17392.761394101857</v>
      </c>
      <c r="L36" s="39">
        <f t="shared" si="2"/>
        <v>0</v>
      </c>
      <c r="M36" s="76">
        <f t="shared" si="3"/>
        <v>0</v>
      </c>
      <c r="N36" s="164" t="e">
        <f t="shared" si="4"/>
        <v>#DIV/0!</v>
      </c>
      <c r="O36" s="165"/>
      <c r="P36" s="146"/>
      <c r="Q36" s="147"/>
      <c r="R36" s="148"/>
      <c r="S36" s="3"/>
      <c r="T36" s="11"/>
      <c r="U36" s="11"/>
      <c r="V36" s="101"/>
      <c r="W36" s="102"/>
      <c r="X36" s="102"/>
      <c r="Y36" s="103"/>
    </row>
    <row r="37" spans="2:25" ht="15" customHeight="1">
      <c r="B37" s="10"/>
      <c r="C37" s="19"/>
      <c r="D37" s="11"/>
      <c r="E37" s="11"/>
      <c r="F37" s="11"/>
      <c r="G37" s="76"/>
      <c r="H37" s="76">
        <f t="shared" si="5"/>
        <v>0</v>
      </c>
      <c r="I37" s="78">
        <f t="shared" si="1"/>
        <v>0</v>
      </c>
      <c r="J37" s="90">
        <f>SUM(H$15:H37)</f>
        <v>57607.238605898143</v>
      </c>
      <c r="K37" s="90">
        <f t="shared" si="0"/>
        <v>17392.761394101857</v>
      </c>
      <c r="L37" s="39">
        <f t="shared" si="2"/>
        <v>0</v>
      </c>
      <c r="M37" s="76">
        <f t="shared" si="3"/>
        <v>0</v>
      </c>
      <c r="N37" s="164" t="e">
        <f t="shared" si="4"/>
        <v>#DIV/0!</v>
      </c>
      <c r="O37" s="165"/>
      <c r="P37" s="146"/>
      <c r="Q37" s="147"/>
      <c r="R37" s="148"/>
      <c r="S37" s="3"/>
      <c r="T37" s="11"/>
      <c r="U37" s="11"/>
      <c r="V37" s="101"/>
      <c r="W37" s="102"/>
      <c r="X37" s="102"/>
      <c r="Y37" s="103"/>
    </row>
    <row r="38" spans="2:25" ht="15" customHeight="1">
      <c r="B38" s="10"/>
      <c r="C38" s="19"/>
      <c r="D38" s="11"/>
      <c r="E38" s="11"/>
      <c r="F38" s="11"/>
      <c r="G38" s="76"/>
      <c r="H38" s="76">
        <f t="shared" si="5"/>
        <v>0</v>
      </c>
      <c r="I38" s="78">
        <f t="shared" si="1"/>
        <v>0</v>
      </c>
      <c r="J38" s="90">
        <f>SUM(H$15:H38)</f>
        <v>57607.238605898143</v>
      </c>
      <c r="K38" s="90">
        <f t="shared" si="0"/>
        <v>17392.761394101857</v>
      </c>
      <c r="L38" s="39">
        <f t="shared" si="2"/>
        <v>0</v>
      </c>
      <c r="M38" s="76">
        <f t="shared" si="3"/>
        <v>0</v>
      </c>
      <c r="N38" s="164" t="e">
        <f t="shared" si="4"/>
        <v>#DIV/0!</v>
      </c>
      <c r="O38" s="165"/>
      <c r="P38" s="146"/>
      <c r="Q38" s="147"/>
      <c r="R38" s="148"/>
      <c r="S38" s="3"/>
      <c r="T38" s="11"/>
      <c r="U38" s="11"/>
      <c r="V38" s="101"/>
      <c r="W38" s="102"/>
      <c r="X38" s="102"/>
      <c r="Y38" s="103"/>
    </row>
    <row r="39" spans="2:25" ht="15" customHeight="1">
      <c r="B39" s="10"/>
      <c r="C39" s="19"/>
      <c r="D39" s="11"/>
      <c r="E39" s="11"/>
      <c r="F39" s="11"/>
      <c r="G39" s="76"/>
      <c r="H39" s="76">
        <f t="shared" si="5"/>
        <v>0</v>
      </c>
      <c r="I39" s="78">
        <f t="shared" si="1"/>
        <v>0</v>
      </c>
      <c r="J39" s="90">
        <f>SUM(H$15:H39)</f>
        <v>57607.238605898143</v>
      </c>
      <c r="K39" s="90">
        <f t="shared" si="0"/>
        <v>17392.761394101857</v>
      </c>
      <c r="L39" s="39">
        <f t="shared" si="2"/>
        <v>0</v>
      </c>
      <c r="M39" s="76">
        <f t="shared" si="3"/>
        <v>0</v>
      </c>
      <c r="N39" s="164" t="e">
        <f t="shared" si="4"/>
        <v>#DIV/0!</v>
      </c>
      <c r="O39" s="165"/>
      <c r="P39" s="146"/>
      <c r="Q39" s="147"/>
      <c r="R39" s="148"/>
      <c r="S39" s="3"/>
      <c r="T39" s="11"/>
      <c r="U39" s="11"/>
      <c r="V39" s="101"/>
      <c r="W39" s="102"/>
      <c r="X39" s="102"/>
      <c r="Y39" s="103"/>
    </row>
    <row r="40" spans="2:25" ht="15" customHeight="1">
      <c r="B40" s="98"/>
      <c r="C40" s="99"/>
      <c r="D40" s="39"/>
      <c r="E40" s="39"/>
      <c r="F40" s="39"/>
      <c r="G40" s="76"/>
      <c r="H40" s="76">
        <f t="shared" si="5"/>
        <v>0</v>
      </c>
      <c r="I40" s="78">
        <f t="shared" si="1"/>
        <v>0</v>
      </c>
      <c r="J40" s="90">
        <f>SUM(H$15:H40)</f>
        <v>57607.238605898143</v>
      </c>
      <c r="K40" s="90">
        <f t="shared" si="0"/>
        <v>17392.761394101857</v>
      </c>
      <c r="L40" s="39">
        <f t="shared" si="2"/>
        <v>0</v>
      </c>
      <c r="M40" s="76">
        <f t="shared" si="3"/>
        <v>0</v>
      </c>
      <c r="N40" s="164" t="e">
        <f t="shared" si="4"/>
        <v>#DIV/0!</v>
      </c>
      <c r="O40" s="165"/>
      <c r="P40" s="146"/>
      <c r="Q40" s="147"/>
      <c r="R40" s="148"/>
      <c r="S40" s="40"/>
      <c r="T40" s="39"/>
      <c r="U40" s="52"/>
      <c r="V40" s="101"/>
      <c r="W40" s="102"/>
      <c r="X40" s="102"/>
      <c r="Y40" s="103"/>
    </row>
    <row r="41" spans="2:25" ht="15" customHeight="1" thickBot="1">
      <c r="B41" s="12"/>
      <c r="C41" s="20"/>
      <c r="D41" s="13" t="s">
        <v>0</v>
      </c>
      <c r="E41" s="13">
        <f>SUM(E15:E40)</f>
        <v>87.1</v>
      </c>
      <c r="F41" s="13">
        <f>SUM(F15:F40)</f>
        <v>3</v>
      </c>
      <c r="G41" s="79">
        <f>SUM(G15:G40)</f>
        <v>75</v>
      </c>
      <c r="H41" s="79">
        <f>SUM(H15:H40)</f>
        <v>57607.238605898143</v>
      </c>
      <c r="I41" s="13">
        <f>SUM(I15:I40)-X4</f>
        <v>90.6</v>
      </c>
      <c r="J41" s="13" t="s">
        <v>0</v>
      </c>
      <c r="K41" s="13" t="s">
        <v>0</v>
      </c>
      <c r="L41" s="13"/>
      <c r="M41" s="13" t="s">
        <v>0</v>
      </c>
      <c r="N41" s="219" t="s">
        <v>0</v>
      </c>
      <c r="O41" s="220"/>
      <c r="P41" s="180"/>
      <c r="Q41" s="181"/>
      <c r="R41" s="181"/>
      <c r="S41" s="13">
        <f>SUM(S15:S40)</f>
        <v>3.5</v>
      </c>
      <c r="T41" s="13"/>
      <c r="U41" s="83">
        <f>SUM(U15:U40)</f>
        <v>0</v>
      </c>
      <c r="V41" s="120" t="s">
        <v>54</v>
      </c>
      <c r="W41" s="121"/>
      <c r="X41" s="121"/>
      <c r="Y41" s="122"/>
    </row>
    <row r="42" spans="2:25" ht="29.25" customHeight="1">
      <c r="B42" s="208" t="s">
        <v>50</v>
      </c>
      <c r="C42" s="209"/>
      <c r="D42" s="210"/>
      <c r="E42" s="211" t="s">
        <v>44</v>
      </c>
      <c r="F42" s="212"/>
      <c r="G42" s="212"/>
      <c r="H42" s="213"/>
      <c r="I42" s="211" t="s">
        <v>47</v>
      </c>
      <c r="J42" s="212"/>
      <c r="K42" s="212"/>
      <c r="L42" s="89" t="s">
        <v>55</v>
      </c>
      <c r="M42" s="133" t="s">
        <v>3</v>
      </c>
      <c r="N42" s="134"/>
      <c r="O42" s="134"/>
      <c r="P42" s="134"/>
      <c r="Q42" s="134"/>
      <c r="R42" s="134"/>
      <c r="S42" s="134"/>
      <c r="T42" s="134"/>
      <c r="U42" s="134"/>
      <c r="V42" s="134"/>
      <c r="W42" s="134"/>
      <c r="X42" s="134"/>
      <c r="Y42" s="135"/>
    </row>
    <row r="43" spans="2:25" ht="20.25" customHeight="1">
      <c r="B43" s="200" t="s">
        <v>36</v>
      </c>
      <c r="C43" s="201"/>
      <c r="D43" s="27">
        <f>SUM(L$15:L40)</f>
        <v>44943.6</v>
      </c>
      <c r="E43" s="95" t="s">
        <v>45</v>
      </c>
      <c r="F43" s="96"/>
      <c r="G43" s="96"/>
      <c r="H43" s="93">
        <v>57587</v>
      </c>
      <c r="I43" s="88">
        <v>1</v>
      </c>
      <c r="J43" s="218" t="s">
        <v>49</v>
      </c>
      <c r="K43" s="183"/>
      <c r="L43" s="92">
        <f>IF(T15=1,S15,0)+IF(T16=1,S16,0)+IF(T17=1,S17,0)+IF(T18=1,S18,0)+IF(T19=1,S19,0)+IF(T20=1,S20,0)+IF(T21=1,S21,0)+IF(T22=1,S22,0)+IF(T23=1,S23,0)+IF(T24=1,S24,0)+IF(T25=1,S25,0)+IF(T26=1,S26,0)+IF(T27=1,S27,0)+IF(T28=1,S28,0)+IF(T29=1,S29,0)+IF(T30=1,S30,0)+IF(T31=1,S31,0)+IF(T32=1,S32,0)+IF(T33=1,S33,0)+IF(T34=1,S34,0)+IF(T35=1,S35,0)+IF(T36=1,S36,0)+IF(T37=1,S37,0)+IF(T38=1,S38,0)+IF(T39=1,S39,0)+IF(T40=1,S40,0)</f>
        <v>2.5</v>
      </c>
      <c r="M43" s="177" t="s">
        <v>57</v>
      </c>
      <c r="N43" s="131"/>
      <c r="O43" s="125" t="s">
        <v>48</v>
      </c>
      <c r="P43" s="131"/>
      <c r="Q43" s="125" t="s">
        <v>26</v>
      </c>
      <c r="R43" s="131"/>
      <c r="S43" s="125" t="s">
        <v>27</v>
      </c>
      <c r="T43" s="126"/>
      <c r="U43" s="104" t="s">
        <v>29</v>
      </c>
      <c r="V43" s="221"/>
      <c r="W43" s="104" t="s">
        <v>20</v>
      </c>
      <c r="X43" s="105"/>
      <c r="Y43" s="106"/>
    </row>
    <row r="44" spans="2:25" ht="20.25" customHeight="1">
      <c r="B44" s="204"/>
      <c r="C44" s="205"/>
      <c r="D44" s="27"/>
      <c r="E44" s="216"/>
      <c r="F44" s="217"/>
      <c r="G44" s="217"/>
      <c r="H44" s="87"/>
      <c r="I44" s="88">
        <v>2</v>
      </c>
      <c r="J44" s="206" t="s">
        <v>51</v>
      </c>
      <c r="K44" s="207"/>
      <c r="L44" s="92">
        <f>IF(T15=2,S15,0)+IF(T16=2,S16,0)+IF(T17=2,S17,0)+IF(T18=2,S18,0)+IF(T19=2,S19,0)+IF(T20=2,S20,0)+IF(T21=2,S21,0)+IF(T22=2,S22,0)+IF(T23=2,S23,0)+IF(T24=2,S24,0)+IF(T25=2,S25,0)+IF(T26=2,S26,0)+IF(T27=2,S27,0)+IF(T28=2,S28,0)+IF(T29=2,S29,0)+IF(T30=2,S30,0)+IF(T31=2,S31,0)+IF(T32=2,S32,0)+IF(T33=2,S33,0)+IF(T34=2,S34,0)+IF(T35=2,S35,0)+IF(T36=2,S36,0)+IF(T37=2,S37,0)+IF(T38=2,S38,0)+IF(T39=2,S39,0)+IF(T40=2,S40,0)</f>
        <v>0</v>
      </c>
      <c r="M44" s="178"/>
      <c r="N44" s="132"/>
      <c r="O44" s="127"/>
      <c r="P44" s="132"/>
      <c r="Q44" s="127"/>
      <c r="R44" s="132"/>
      <c r="S44" s="127"/>
      <c r="T44" s="128"/>
      <c r="U44" s="107"/>
      <c r="V44" s="222"/>
      <c r="W44" s="107"/>
      <c r="X44" s="108"/>
      <c r="Y44" s="109"/>
    </row>
    <row r="45" spans="2:25" ht="20.25" customHeight="1">
      <c r="B45" s="200" t="s">
        <v>43</v>
      </c>
      <c r="C45" s="201"/>
      <c r="D45" s="28">
        <f>D47/D43</f>
        <v>1.2817673396411979</v>
      </c>
      <c r="E45" s="216" t="s">
        <v>46</v>
      </c>
      <c r="F45" s="217"/>
      <c r="G45" s="217"/>
      <c r="H45" s="94">
        <f>H43/D43</f>
        <v>1.2813170284534394</v>
      </c>
      <c r="I45" s="88">
        <v>3</v>
      </c>
      <c r="J45" s="214" t="s">
        <v>52</v>
      </c>
      <c r="K45" s="215"/>
      <c r="L45" s="92">
        <f>IF(T15=3,S15,0)+IF(T16=3,S16,0)+IF(T17=3,S17,0)+IF(T18=3,S18,0)+IF(T19=3,S19,0)+IF(T20=3,S20,0)+IF(T21=3,S21,0)+IF(T22=3,S22,0)+IF(T23=3,S23,0)+IF(T24=3,S24,0)+IF(T25=3,S25,0)+IF(T26=3,S26,0)+IF(T27=3,S27,0)+IF(T28=3,S28,0)+IF(T29=3,S29,0)+IF(T30=3,S30,0)+IF(T31=3,S31,0)+IF(T32=3,S32,0)+IF(T33=3,S33,0)+IF(T34=3,S34,0)+IF(T35=3,S35,0)+IF(T36=3,S36,0)+IF(T37=3,S37,0)+IF(T38=3,S38,0)+IF(T39=3,S39,0)+IF(T40=3,S40,0)</f>
        <v>0</v>
      </c>
      <c r="M45" s="129">
        <v>41680</v>
      </c>
      <c r="N45" s="130"/>
      <c r="O45" s="176">
        <v>0.51041666666666663</v>
      </c>
      <c r="P45" s="116"/>
      <c r="Q45" s="115" t="s">
        <v>65</v>
      </c>
      <c r="R45" s="116"/>
      <c r="S45" s="115" t="s">
        <v>66</v>
      </c>
      <c r="T45" s="116"/>
      <c r="U45" s="115" t="s">
        <v>67</v>
      </c>
      <c r="V45" s="116"/>
      <c r="W45" s="113"/>
      <c r="X45" s="113"/>
      <c r="Y45" s="114"/>
    </row>
    <row r="46" spans="2:25" ht="20.25" customHeight="1">
      <c r="B46" s="188"/>
      <c r="C46" s="189"/>
      <c r="D46" s="190"/>
      <c r="E46" s="44"/>
      <c r="F46" s="7"/>
      <c r="G46" s="41"/>
      <c r="H46" s="41"/>
      <c r="I46" s="88">
        <v>4</v>
      </c>
      <c r="J46" s="206" t="s">
        <v>56</v>
      </c>
      <c r="K46" s="207"/>
      <c r="L46" s="92">
        <f>IF(T15=4,S15,0)+IF(T16=4,S16,0)+IF(T17=4,S17,0)+IF(T18=4,S18,0)+IF(T19=4,S19,0)+IF(T20=4,S20,0)+IF(T21=4,S21,0)+IF(T22=4,S22,0)+IF(T23=4,S23,0)+IF(T24=4,S24,0)+IF(T25=4,S25,0)+IF(T26=4,S26,0)+IF(T27=4,S27,0)+IF(T28=4,S28,0)+IF(T29=4,S29,0)+IF(T30=4,S30,0)+IF(T31=4,S31,0)+IF(T32=4,S32,0)+IF(T33=4,S33,0)+IF(T34=4,S34,0)+IF(T35=4,S35,0)+IF(T36=4,S36,0)+IF(T37=4,S37,0)+IF(T38=4,S38,0)+IF(T39=4,S39,0)+IF(T40=4,S40,0)</f>
        <v>1</v>
      </c>
      <c r="M46" s="179"/>
      <c r="N46" s="116"/>
      <c r="O46" s="115"/>
      <c r="P46" s="116"/>
      <c r="Q46" s="115"/>
      <c r="R46" s="116"/>
      <c r="S46" s="115"/>
      <c r="T46" s="116"/>
      <c r="U46" s="115"/>
      <c r="V46" s="116"/>
      <c r="W46" s="113"/>
      <c r="X46" s="113"/>
      <c r="Y46" s="114"/>
    </row>
    <row r="47" spans="2:25" ht="20.25" customHeight="1" thickBot="1">
      <c r="B47" s="171" t="s">
        <v>35</v>
      </c>
      <c r="C47" s="172"/>
      <c r="D47" s="77">
        <f>H41</f>
        <v>57607.238605898143</v>
      </c>
      <c r="E47" s="45"/>
      <c r="F47" s="82"/>
      <c r="G47" s="82"/>
      <c r="H47" s="82"/>
      <c r="I47" s="173"/>
      <c r="J47" s="174"/>
      <c r="K47" s="174"/>
      <c r="L47" s="175"/>
      <c r="M47" s="117"/>
      <c r="N47" s="118"/>
      <c r="O47" s="119"/>
      <c r="P47" s="118"/>
      <c r="Q47" s="119"/>
      <c r="R47" s="118"/>
      <c r="S47" s="119"/>
      <c r="T47" s="118"/>
      <c r="U47" s="119"/>
      <c r="V47" s="118"/>
      <c r="W47" s="123"/>
      <c r="X47" s="123"/>
      <c r="Y47" s="124"/>
    </row>
    <row r="48" spans="2:25">
      <c r="B48" s="15"/>
      <c r="C48" s="15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14"/>
      <c r="P48" s="14"/>
    </row>
  </sheetData>
  <mergeCells count="164">
    <mergeCell ref="N29:O29"/>
    <mergeCell ref="E44:G44"/>
    <mergeCell ref="N22:O22"/>
    <mergeCell ref="N21:O21"/>
    <mergeCell ref="P23:R23"/>
    <mergeCell ref="B1:F4"/>
    <mergeCell ref="C6:E6"/>
    <mergeCell ref="F12:F13"/>
    <mergeCell ref="G12:G13"/>
    <mergeCell ref="H10:I10"/>
    <mergeCell ref="C12:C13"/>
    <mergeCell ref="N25:O25"/>
    <mergeCell ref="N26:O26"/>
    <mergeCell ref="N27:O27"/>
    <mergeCell ref="H2:I2"/>
    <mergeCell ref="L2:Q3"/>
    <mergeCell ref="N8:O8"/>
    <mergeCell ref="N4:O4"/>
    <mergeCell ref="P4:Q4"/>
    <mergeCell ref="P6:Q6"/>
    <mergeCell ref="H4:I4"/>
    <mergeCell ref="H6:I6"/>
    <mergeCell ref="P8:Q8"/>
    <mergeCell ref="N12:O13"/>
    <mergeCell ref="P18:R18"/>
    <mergeCell ref="P20:R20"/>
    <mergeCell ref="N23:O23"/>
    <mergeCell ref="N15:O15"/>
    <mergeCell ref="N18:O18"/>
    <mergeCell ref="N19:O19"/>
    <mergeCell ref="L12:L13"/>
    <mergeCell ref="M12:M13"/>
    <mergeCell ref="N17:O17"/>
    <mergeCell ref="N14:O14"/>
    <mergeCell ref="N16:O16"/>
    <mergeCell ref="P15:R15"/>
    <mergeCell ref="N30:O30"/>
    <mergeCell ref="N31:O31"/>
    <mergeCell ref="O43:P44"/>
    <mergeCell ref="N41:O41"/>
    <mergeCell ref="N33:O33"/>
    <mergeCell ref="V30:Y30"/>
    <mergeCell ref="V31:Y31"/>
    <mergeCell ref="V32:Y32"/>
    <mergeCell ref="N34:O34"/>
    <mergeCell ref="P34:R34"/>
    <mergeCell ref="V33:Y33"/>
    <mergeCell ref="V35:Y35"/>
    <mergeCell ref="P30:R30"/>
    <mergeCell ref="V37:Y37"/>
    <mergeCell ref="V38:Y38"/>
    <mergeCell ref="V39:Y39"/>
    <mergeCell ref="U43:V44"/>
    <mergeCell ref="P35:R35"/>
    <mergeCell ref="P36:R36"/>
    <mergeCell ref="H8:I9"/>
    <mergeCell ref="J8:J9"/>
    <mergeCell ref="B46:D46"/>
    <mergeCell ref="C8:E8"/>
    <mergeCell ref="J12:J13"/>
    <mergeCell ref="E12:E13"/>
    <mergeCell ref="C10:E10"/>
    <mergeCell ref="B45:C45"/>
    <mergeCell ref="B43:C43"/>
    <mergeCell ref="B12:B13"/>
    <mergeCell ref="B44:C44"/>
    <mergeCell ref="J46:K46"/>
    <mergeCell ref="B42:D42"/>
    <mergeCell ref="I42:K42"/>
    <mergeCell ref="J44:K44"/>
    <mergeCell ref="E42:H42"/>
    <mergeCell ref="J45:K45"/>
    <mergeCell ref="E45:G45"/>
    <mergeCell ref="D14:F14"/>
    <mergeCell ref="D12:D13"/>
    <mergeCell ref="H12:H13"/>
    <mergeCell ref="J43:K43"/>
    <mergeCell ref="K12:K13"/>
    <mergeCell ref="I12:I13"/>
    <mergeCell ref="P24:R24"/>
    <mergeCell ref="P12:R13"/>
    <mergeCell ref="P16:R16"/>
    <mergeCell ref="B47:C47"/>
    <mergeCell ref="I47:L47"/>
    <mergeCell ref="O46:P46"/>
    <mergeCell ref="O45:P45"/>
    <mergeCell ref="N39:O39"/>
    <mergeCell ref="N40:O40"/>
    <mergeCell ref="N36:O36"/>
    <mergeCell ref="P39:R39"/>
    <mergeCell ref="P40:R40"/>
    <mergeCell ref="P37:R37"/>
    <mergeCell ref="P38:R38"/>
    <mergeCell ref="N37:O37"/>
    <mergeCell ref="N38:O38"/>
    <mergeCell ref="M43:N44"/>
    <mergeCell ref="M46:N46"/>
    <mergeCell ref="P31:R31"/>
    <mergeCell ref="P32:R32"/>
    <mergeCell ref="N32:O32"/>
    <mergeCell ref="P33:R33"/>
    <mergeCell ref="P41:R41"/>
    <mergeCell ref="N35:O35"/>
    <mergeCell ref="U12:U13"/>
    <mergeCell ref="U2:W2"/>
    <mergeCell ref="U4:W4"/>
    <mergeCell ref="U6:W6"/>
    <mergeCell ref="V12:Y13"/>
    <mergeCell ref="P29:R29"/>
    <mergeCell ref="P22:R22"/>
    <mergeCell ref="M10:Q10"/>
    <mergeCell ref="N6:O6"/>
    <mergeCell ref="V14:Y14"/>
    <mergeCell ref="V17:Y17"/>
    <mergeCell ref="S12:S13"/>
    <mergeCell ref="P14:R14"/>
    <mergeCell ref="T12:T13"/>
    <mergeCell ref="N20:O20"/>
    <mergeCell ref="P17:R17"/>
    <mergeCell ref="P19:R19"/>
    <mergeCell ref="P28:R28"/>
    <mergeCell ref="P25:R25"/>
    <mergeCell ref="P26:R26"/>
    <mergeCell ref="P27:R27"/>
    <mergeCell ref="N28:O28"/>
    <mergeCell ref="N24:O24"/>
    <mergeCell ref="P21:R21"/>
    <mergeCell ref="W46:Y46"/>
    <mergeCell ref="V40:Y40"/>
    <mergeCell ref="U45:V45"/>
    <mergeCell ref="U46:V46"/>
    <mergeCell ref="M47:N47"/>
    <mergeCell ref="Q45:R45"/>
    <mergeCell ref="U47:V47"/>
    <mergeCell ref="Q47:R47"/>
    <mergeCell ref="O47:P47"/>
    <mergeCell ref="S47:T47"/>
    <mergeCell ref="S45:T45"/>
    <mergeCell ref="S46:T46"/>
    <mergeCell ref="Q46:R46"/>
    <mergeCell ref="V41:Y41"/>
    <mergeCell ref="W47:Y47"/>
    <mergeCell ref="S43:T44"/>
    <mergeCell ref="W45:Y45"/>
    <mergeCell ref="M45:N45"/>
    <mergeCell ref="Q43:R44"/>
    <mergeCell ref="M42:Y42"/>
    <mergeCell ref="V18:Y18"/>
    <mergeCell ref="W43:Y44"/>
    <mergeCell ref="V15:Y15"/>
    <mergeCell ref="V16:Y16"/>
    <mergeCell ref="V34:Y34"/>
    <mergeCell ref="V29:Y29"/>
    <mergeCell ref="V24:Y24"/>
    <mergeCell ref="V25:Y25"/>
    <mergeCell ref="V26:Y26"/>
    <mergeCell ref="V27:Y27"/>
    <mergeCell ref="V28:Y28"/>
    <mergeCell ref="V20:Y20"/>
    <mergeCell ref="V21:Y21"/>
    <mergeCell ref="V22:Y22"/>
    <mergeCell ref="V23:Y23"/>
    <mergeCell ref="V19:Y19"/>
    <mergeCell ref="V36:Y36"/>
  </mergeCells>
  <phoneticPr fontId="0" type="noConversion"/>
  <printOptions horizontalCentered="1"/>
  <pageMargins left="0" right="0" top="0.25" bottom="0.25" header="0.5" footer="0.5"/>
  <pageSetup scale="80" orientation="landscape" horizontalDpi="180" verticalDpi="18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 </vt:lpstr>
    </vt:vector>
  </TitlesOfParts>
  <Company>Control Devices, Inc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Renee White</cp:lastModifiedBy>
  <cp:lastPrinted>2014-02-21T15:49:49Z</cp:lastPrinted>
  <dcterms:created xsi:type="dcterms:W3CDTF">2004-06-10T22:10:31Z</dcterms:created>
  <dcterms:modified xsi:type="dcterms:W3CDTF">2014-02-27T14:04:56Z</dcterms:modified>
</cp:coreProperties>
</file>