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'!$A$1:$BU$47</definedName>
  </definedNames>
  <calcPr calcId="152511"/>
</workbook>
</file>

<file path=xl/calcChain.xml><?xml version="1.0" encoding="utf-8"?>
<calcChain xmlns="http://schemas.openxmlformats.org/spreadsheetml/2006/main">
  <c r="AQ35" i="51" l="1"/>
  <c r="AE35" i="51"/>
  <c r="AD35" i="51"/>
  <c r="AC35" i="51"/>
  <c r="S29" i="51" l="1"/>
  <c r="G29" i="51"/>
  <c r="J29" i="51" s="1"/>
  <c r="F29" i="51"/>
  <c r="E29" i="51"/>
  <c r="CF16" i="5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AJ40" i="51"/>
  <c r="AL40" i="51" s="1"/>
  <c r="L40" i="51"/>
  <c r="N40" i="51" s="1"/>
  <c r="CB15" i="51"/>
  <c r="P8" i="51"/>
  <c r="H15" i="51" s="1"/>
  <c r="I15" i="51"/>
  <c r="L15" i="51" s="1"/>
  <c r="N15" i="51" s="1"/>
  <c r="J15" i="51"/>
  <c r="M15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M29" i="51"/>
  <c r="H30" i="51"/>
  <c r="I30" i="51"/>
  <c r="M30" i="51"/>
  <c r="H31" i="51"/>
  <c r="I31" i="51"/>
  <c r="L31" i="51" s="1"/>
  <c r="M31" i="51"/>
  <c r="H32" i="51"/>
  <c r="I32" i="51"/>
  <c r="M32" i="51"/>
  <c r="H33" i="51"/>
  <c r="I33" i="51"/>
  <c r="L33" i="51" s="1"/>
  <c r="M33" i="51"/>
  <c r="H34" i="51"/>
  <c r="I34" i="51"/>
  <c r="M34" i="51"/>
  <c r="H35" i="51"/>
  <c r="I35" i="51"/>
  <c r="L35" i="51" s="1"/>
  <c r="M35" i="51"/>
  <c r="H36" i="51"/>
  <c r="I36" i="51"/>
  <c r="M36" i="51"/>
  <c r="H37" i="51"/>
  <c r="I37" i="51"/>
  <c r="L37" i="51" s="1"/>
  <c r="M37" i="51"/>
  <c r="I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H22" i="51" s="1"/>
  <c r="BJ22" i="51" s="1"/>
  <c r="BD22" i="51"/>
  <c r="BI21" i="51"/>
  <c r="BE21" i="51"/>
  <c r="BH21" i="51" s="1"/>
  <c r="BJ21" i="51" s="1"/>
  <c r="BD21" i="51"/>
  <c r="BI20" i="51"/>
  <c r="BE20" i="51"/>
  <c r="BH20" i="51" s="1"/>
  <c r="BJ20" i="51" s="1"/>
  <c r="BD20" i="51"/>
  <c r="BI19" i="51"/>
  <c r="BE19" i="51"/>
  <c r="BH19" i="51" s="1"/>
  <c r="BJ19" i="51" s="1"/>
  <c r="BD19" i="51"/>
  <c r="BI18" i="51"/>
  <c r="BE18" i="51"/>
  <c r="BH18" i="51" s="1"/>
  <c r="BJ18" i="51" s="1"/>
  <c r="BD18" i="51"/>
  <c r="BI17" i="51"/>
  <c r="BE17" i="51"/>
  <c r="BH17" i="51" s="1"/>
  <c r="BJ17" i="51" s="1"/>
  <c r="BD17" i="51"/>
  <c r="BI16" i="51"/>
  <c r="BE16" i="51"/>
  <c r="BH16" i="51" s="1"/>
  <c r="BJ16" i="51" s="1"/>
  <c r="BD16" i="51"/>
  <c r="BI15" i="51"/>
  <c r="BE15" i="51"/>
  <c r="BH15" i="51" s="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J39" i="51" s="1"/>
  <c r="AL39" i="51" s="1"/>
  <c r="AF39" i="51"/>
  <c r="AK38" i="51"/>
  <c r="AG38" i="51"/>
  <c r="AJ38" i="51" s="1"/>
  <c r="AL38" i="51" s="1"/>
  <c r="AF38" i="51"/>
  <c r="AK37" i="51"/>
  <c r="AG37" i="51"/>
  <c r="AJ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J34" i="51" s="1"/>
  <c r="AF34" i="51"/>
  <c r="AK33" i="51"/>
  <c r="AG33" i="51"/>
  <c r="AJ33" i="51" s="1"/>
  <c r="AL33" i="51" s="1"/>
  <c r="AF33" i="51"/>
  <c r="AK32" i="51"/>
  <c r="AG32" i="51"/>
  <c r="AJ32" i="51" s="1"/>
  <c r="AL32" i="51" s="1"/>
  <c r="AF32" i="51"/>
  <c r="AK31" i="51"/>
  <c r="AG31" i="51"/>
  <c r="AJ31" i="51" s="1"/>
  <c r="AL31" i="51" s="1"/>
  <c r="AF31" i="51"/>
  <c r="AK30" i="51"/>
  <c r="AG30" i="51"/>
  <c r="AJ30" i="51" s="1"/>
  <c r="AF30" i="51"/>
  <c r="AK29" i="51"/>
  <c r="AG29" i="51"/>
  <c r="AJ29" i="51" s="1"/>
  <c r="AF29" i="51"/>
  <c r="AK28" i="51"/>
  <c r="AG28" i="51"/>
  <c r="AJ28" i="51" s="1"/>
  <c r="AF28" i="51"/>
  <c r="AK27" i="51"/>
  <c r="AG27" i="51"/>
  <c r="AJ27" i="51" s="1"/>
  <c r="AF27" i="51"/>
  <c r="AK26" i="51"/>
  <c r="AG26" i="51"/>
  <c r="AJ26" i="51" s="1"/>
  <c r="AF26" i="51"/>
  <c r="AK25" i="51"/>
  <c r="AG25" i="51"/>
  <c r="AJ25" i="51" s="1"/>
  <c r="AF25" i="51"/>
  <c r="AK24" i="51"/>
  <c r="AG24" i="51"/>
  <c r="AJ24" i="51" s="1"/>
  <c r="AF24" i="51"/>
  <c r="AK23" i="51"/>
  <c r="AG23" i="51"/>
  <c r="AJ23" i="51" s="1"/>
  <c r="AL23" i="51" s="1"/>
  <c r="AF23" i="51"/>
  <c r="AK22" i="51"/>
  <c r="AG22" i="51"/>
  <c r="AJ22" i="51" s="1"/>
  <c r="AF22" i="51"/>
  <c r="AK21" i="51"/>
  <c r="AG21" i="51"/>
  <c r="AJ21" i="51" s="1"/>
  <c r="AF21" i="51"/>
  <c r="AK20" i="51"/>
  <c r="AG20" i="51"/>
  <c r="AJ20" i="51" s="1"/>
  <c r="AF20" i="51"/>
  <c r="AK19" i="51"/>
  <c r="AG19" i="51"/>
  <c r="AJ19" i="51" s="1"/>
  <c r="AL19" i="51" s="1"/>
  <c r="AF19" i="51"/>
  <c r="AK18" i="51"/>
  <c r="AG18" i="51"/>
  <c r="AJ18" i="51" s="1"/>
  <c r="AF18" i="51"/>
  <c r="AK17" i="51"/>
  <c r="AG17" i="51"/>
  <c r="AJ17" i="51" s="1"/>
  <c r="AF17" i="51"/>
  <c r="AK16" i="51"/>
  <c r="AG16" i="51"/>
  <c r="AJ16" i="51" s="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L10" i="51"/>
  <c r="AN8" i="51"/>
  <c r="AK8" i="51"/>
  <c r="AK6" i="51"/>
  <c r="AK4" i="51"/>
  <c r="AH8" i="51"/>
  <c r="AH4" i="51"/>
  <c r="AH2" i="51"/>
  <c r="AD10" i="51"/>
  <c r="AA8" i="51"/>
  <c r="AY8" i="51" s="1"/>
  <c r="BW8" i="51" s="1"/>
  <c r="AA6" i="51"/>
  <c r="M39" i="51"/>
  <c r="M40" i="51"/>
  <c r="AL37" i="51" l="1"/>
  <c r="AL29" i="51"/>
  <c r="AL16" i="51"/>
  <c r="AL20" i="51"/>
  <c r="AL24" i="51"/>
  <c r="AL28" i="51"/>
  <c r="J38" i="51"/>
  <c r="I29" i="51"/>
  <c r="L29" i="51" s="1"/>
  <c r="N29" i="51" s="1"/>
  <c r="AL17" i="51"/>
  <c r="AL21" i="51"/>
  <c r="AL25" i="51"/>
  <c r="J37" i="51"/>
  <c r="J36" i="51"/>
  <c r="J35" i="51"/>
  <c r="J34" i="51"/>
  <c r="J33" i="51"/>
  <c r="J32" i="51"/>
  <c r="J31" i="51"/>
  <c r="J30" i="51"/>
  <c r="AL27" i="51"/>
  <c r="L39" i="51"/>
  <c r="N39" i="51" s="1"/>
  <c r="N35" i="51"/>
  <c r="H16" i="51"/>
  <c r="AE41" i="51"/>
  <c r="BC14" i="51" s="1"/>
  <c r="BF40" i="51" s="1"/>
  <c r="BF41" i="51" s="1"/>
  <c r="CD14" i="51" s="1"/>
  <c r="AH29" i="51"/>
  <c r="AH23" i="51"/>
  <c r="AH21" i="51"/>
  <c r="AH31" i="51"/>
  <c r="AH37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I41" i="51" l="1"/>
  <c r="AG14" i="51" s="1"/>
  <c r="AG41" i="51" s="1"/>
  <c r="BE14" i="51" s="1"/>
  <c r="BE41" i="51" s="1"/>
  <c r="CC14" i="51" s="1"/>
  <c r="CC41" i="51" s="1"/>
  <c r="BF34" i="51"/>
  <c r="BF29" i="51"/>
  <c r="BF20" i="51"/>
  <c r="BF15" i="51"/>
  <c r="BF18" i="51"/>
  <c r="BF36" i="51"/>
  <c r="BF31" i="51"/>
  <c r="BF26" i="51"/>
  <c r="BF37" i="51"/>
  <c r="BF21" i="51"/>
  <c r="BF28" i="51"/>
  <c r="BF39" i="51"/>
  <c r="BF23" i="51"/>
  <c r="BF38" i="51"/>
  <c r="BF30" i="51"/>
  <c r="BF22" i="51"/>
  <c r="BC41" i="51"/>
  <c r="CA14" i="51" s="1"/>
  <c r="CD37" i="51" s="1"/>
  <c r="BF33" i="51"/>
  <c r="BF25" i="51"/>
  <c r="BF17" i="51"/>
  <c r="BF32" i="51"/>
  <c r="BF24" i="51"/>
  <c r="BF16" i="51"/>
  <c r="BF35" i="51"/>
  <c r="BF27" i="51"/>
  <c r="BF19" i="51"/>
  <c r="CR4" i="5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6" i="51" l="1"/>
  <c r="CD22" i="51"/>
  <c r="CD20" i="51"/>
  <c r="CD27" i="51"/>
  <c r="CD16" i="51"/>
  <c r="CD15" i="51"/>
  <c r="CD28" i="51"/>
  <c r="CD26" i="51"/>
  <c r="CA41" i="51"/>
  <c r="D45" i="51" s="1"/>
  <c r="BX45" i="51" s="1"/>
  <c r="CD32" i="51"/>
  <c r="CD34" i="51"/>
  <c r="CD40" i="51"/>
  <c r="CD41" i="51" s="1"/>
  <c r="CD23" i="51"/>
  <c r="CD39" i="51"/>
  <c r="CD29" i="51"/>
  <c r="CD17" i="51"/>
  <c r="CD33" i="51"/>
  <c r="CD24" i="51"/>
  <c r="CD18" i="51"/>
  <c r="CD38" i="51"/>
  <c r="CD31" i="51"/>
  <c r="CD25" i="51"/>
  <c r="CD30" i="51"/>
  <c r="CD19" i="51"/>
  <c r="CD35" i="51"/>
  <c r="CD21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Z45" i="5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<sst xmlns="http://schemas.openxmlformats.org/spreadsheetml/2006/main" count="414" uniqueCount="124">
  <si>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</si>
  <si>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</si>
  <si>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</si>
  <si>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</si>
  <si>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</si>
  <si>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</si>
  <si>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</si>
  <si>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</si>
  <si>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</si>
  <si>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</si>
  <si>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</si>
  <si>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</si>
  <si>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</si>
  <si>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</si>
  <si>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</si>
  <si>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</si>
  <si>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</si>
  <si>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</si>
  <si>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</si>
  <si>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</si>
  <si>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</si>
  <si>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</si>
  <si>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</si>
  <si>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</si>
  <si>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</si>
  <si>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</si>
  <si>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</si>
  <si>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</si>
  <si>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</si>
  <si>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</si>
  <si>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</si>
  <si>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</si>
  <si>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</si>
  <si>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</si>
  <si>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</si>
  <si>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</si>
  <si>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</si>
  <si>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</si>
  <si>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</si>
  <si>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</si>
  <si>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</si>
  <si>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</si>
  <si>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</si>
  <si>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</si>
  <si>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</si>
  <si>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</si>
  <si>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</si>
  <si>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</si>
  <si>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</si>
  <si>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</si>
  <si>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</si>
  <si>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</si>
  <si>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</si>
  <si>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</si>
  <si>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</si>
  <si>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</si>
  <si>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</si>
  <si>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</si>
  <si>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</si>
  <si>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</si>
  <si>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</si>
  <si>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</si>
  <si>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</si>
  <si>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</si>
  <si>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</si>
  <si>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</si>
  <si>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</si>
  <si>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</si>
  <si>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</si>
  <si>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</si>
  <si>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</si>
  <si>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</si>
  <si>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</si>
  <si>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</si>
  <si>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</si>
  <si>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</si>
  <si>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Standard      1"</t>
  </si>
  <si>
    <t>A06201-0026</t>
  </si>
  <si>
    <t>8SPINDLE</t>
  </si>
  <si>
    <t>DH</t>
  </si>
  <si>
    <t>Working on A-5</t>
  </si>
  <si>
    <t>Mvd to A14</t>
  </si>
  <si>
    <t>VC</t>
  </si>
  <si>
    <t>Mach hung up</t>
  </si>
  <si>
    <t>1 on 1</t>
  </si>
  <si>
    <t>Mvd to A11/A17</t>
  </si>
  <si>
    <t>1 on 1 per AW</t>
  </si>
  <si>
    <t>JS</t>
  </si>
  <si>
    <t>High speed clutch</t>
  </si>
  <si>
    <t>N/A</t>
  </si>
  <si>
    <t>1st art.</t>
  </si>
  <si>
    <t>MARCH IN</t>
  </si>
  <si>
    <t>MACH OUT</t>
  </si>
  <si>
    <t>Trainee Jeff Trout</t>
  </si>
  <si>
    <t>Hung up on leap cam</t>
  </si>
  <si>
    <t>I</t>
  </si>
  <si>
    <t>Reset job</t>
  </si>
  <si>
    <t>Drill Prob.</t>
  </si>
  <si>
    <t>Job Reset</t>
  </si>
  <si>
    <t>Re-tooled mach</t>
  </si>
  <si>
    <t>T0J3</t>
  </si>
  <si>
    <t>B3</t>
  </si>
  <si>
    <t>D3</t>
  </si>
  <si>
    <t>Form/shave/drills</t>
  </si>
  <si>
    <t>Drill/c/o/shave</t>
  </si>
  <si>
    <t>AW</t>
  </si>
  <si>
    <t>ACT reviewed at 35.6/90 pcs per hr/ RUN ALL MATERIAL-RD</t>
  </si>
  <si>
    <t>A3/A2</t>
  </si>
  <si>
    <t>Moved to A14</t>
  </si>
  <si>
    <t>Form/shv/ c/o / mvd from A6</t>
  </si>
  <si>
    <t>Mvd to A6/working on A14</t>
  </si>
  <si>
    <t>Replaced drills</t>
  </si>
  <si>
    <t xml:space="preserve">Tooling </t>
  </si>
  <si>
    <t>Drills</t>
  </si>
  <si>
    <t>MAY IN</t>
  </si>
  <si>
    <t>MAY OUT</t>
  </si>
  <si>
    <r>
      <t xml:space="preserve">D3, </t>
    </r>
    <r>
      <rPr>
        <sz val="9"/>
        <color indexed="8"/>
        <rFont val="Arial"/>
        <family val="2"/>
      </rPr>
      <t>shave form/rollermark</t>
    </r>
  </si>
  <si>
    <t>Drills and c/o mvd fromA14</t>
  </si>
  <si>
    <t>Conveyer broke</t>
  </si>
  <si>
    <t>Drill wreck</t>
  </si>
  <si>
    <t>1hr helping trainee Jeff</t>
  </si>
  <si>
    <t>Form/shave/drill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</si>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</sst>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5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20" sqref="C19:C20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56" t="s">
        <v>78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16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8SPINDLE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16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8SPINDLE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16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8SPINDLE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16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0" t="s">
        <v>95</v>
      </c>
      <c r="K4" s="4"/>
      <c r="L4" s="82" t="s">
        <v>27</v>
      </c>
      <c r="M4" s="50">
        <v>21.81</v>
      </c>
      <c r="N4" s="357" t="s">
        <v>14</v>
      </c>
      <c r="O4" s="358"/>
      <c r="P4" s="296">
        <f>IF(M6="","",(ROUNDUP((C10*M8/M4/M6),0)*M6))</f>
        <v>126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73.5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>I</v>
      </c>
      <c r="AI4" s="4"/>
      <c r="AJ4" s="82" t="s">
        <v>27</v>
      </c>
      <c r="AK4" s="107">
        <f>IF($M$4="","",$M$4)</f>
        <v>21.81</v>
      </c>
      <c r="AL4" s="357" t="s">
        <v>14</v>
      </c>
      <c r="AM4" s="358"/>
      <c r="AN4" s="296">
        <f>IF($P$4="","",$P$4)</f>
        <v>126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73.5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>I</v>
      </c>
      <c r="BG4" s="4"/>
      <c r="BH4" s="82" t="s">
        <v>27</v>
      </c>
      <c r="BI4" s="107">
        <f>IF($M$4="","",$M$4)</f>
        <v>21.81</v>
      </c>
      <c r="BJ4" s="357" t="s">
        <v>14</v>
      </c>
      <c r="BK4" s="358"/>
      <c r="BL4" s="296">
        <f>IF($P$4="","",$P$4)</f>
        <v>126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73.5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>I</v>
      </c>
      <c r="CE4" s="4"/>
      <c r="CF4" s="82" t="s">
        <v>27</v>
      </c>
      <c r="CG4" s="107">
        <f>IF($M$4="","",$M$4)</f>
        <v>21.81</v>
      </c>
      <c r="CH4" s="357" t="s">
        <v>14</v>
      </c>
      <c r="CI4" s="358"/>
      <c r="CJ4" s="296">
        <f>IF($P$4="","",$P$4)</f>
        <v>126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73.5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30">
        <v>426607</v>
      </c>
      <c r="D6" s="431"/>
      <c r="E6" s="432"/>
      <c r="F6" s="4"/>
      <c r="G6" s="39"/>
      <c r="H6" s="324" t="s">
        <v>21</v>
      </c>
      <c r="I6" s="325"/>
      <c r="J6" s="130">
        <v>140</v>
      </c>
      <c r="K6" s="4"/>
      <c r="L6" s="83" t="s">
        <v>69</v>
      </c>
      <c r="M6" s="50">
        <v>6</v>
      </c>
      <c r="N6" s="326" t="s">
        <v>46</v>
      </c>
      <c r="O6" s="327"/>
      <c r="P6" s="296">
        <f>IF(M6="","",(ROUNDUP((K40*M8/M4/M6),0)*M6))</f>
        <v>84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0.21768707482993196</v>
      </c>
      <c r="Y6" s="29"/>
      <c r="Z6" s="78" t="s">
        <v>62</v>
      </c>
      <c r="AA6" s="321">
        <f>IF($C$6="","",$C$6)</f>
        <v>426607</v>
      </c>
      <c r="AB6" s="322"/>
      <c r="AC6" s="323"/>
      <c r="AD6" s="4"/>
      <c r="AE6" s="39"/>
      <c r="AF6" s="324" t="s">
        <v>21</v>
      </c>
      <c r="AG6" s="325"/>
      <c r="AH6" s="106">
        <v>140</v>
      </c>
      <c r="AI6" s="4"/>
      <c r="AJ6" s="83" t="s">
        <v>69</v>
      </c>
      <c r="AK6" s="107">
        <f>IF($M$6="","",$M$6)</f>
        <v>6</v>
      </c>
      <c r="AL6" s="326" t="s">
        <v>46</v>
      </c>
      <c r="AM6" s="327"/>
      <c r="AN6" s="296">
        <f>IF($P$6="","",$P$6)</f>
        <v>84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0.21768707482993196</v>
      </c>
      <c r="AW6" s="29"/>
      <c r="AX6" s="78" t="s">
        <v>62</v>
      </c>
      <c r="AY6" s="321">
        <f>IF($C$6="","",$C$6)</f>
        <v>426607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140</v>
      </c>
      <c r="BG6" s="4"/>
      <c r="BH6" s="83" t="s">
        <v>69</v>
      </c>
      <c r="BI6" s="107">
        <f>IF($M$6="","",$M$6)</f>
        <v>6</v>
      </c>
      <c r="BJ6" s="326" t="s">
        <v>46</v>
      </c>
      <c r="BK6" s="327"/>
      <c r="BL6" s="296">
        <f>IF($P$6="","",$P$6)</f>
        <v>84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0.21768707482993196</v>
      </c>
      <c r="BU6" s="29"/>
      <c r="BV6" s="78" t="s">
        <v>62</v>
      </c>
      <c r="BW6" s="321">
        <f>IF($C$6="","",$C$6)</f>
        <v>426607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140</v>
      </c>
      <c r="CE6" s="4"/>
      <c r="CF6" s="83" t="s">
        <v>69</v>
      </c>
      <c r="CG6" s="107">
        <f>IF($M$6="","",$M$6)</f>
        <v>6</v>
      </c>
      <c r="CH6" s="326" t="s">
        <v>46</v>
      </c>
      <c r="CI6" s="327"/>
      <c r="CJ6" s="296">
        <f>IF($P$6="","",$P$6)</f>
        <v>84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0.21768707482993196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6" t="s">
        <v>64</v>
      </c>
      <c r="C8" s="373">
        <v>362501</v>
      </c>
      <c r="D8" s="373"/>
      <c r="E8" s="374"/>
      <c r="F8" s="367"/>
      <c r="G8" s="368"/>
      <c r="H8" s="292" t="s">
        <v>76</v>
      </c>
      <c r="I8" s="293"/>
      <c r="J8" s="132">
        <v>22.5</v>
      </c>
      <c r="K8" s="28"/>
      <c r="L8" s="82" t="s">
        <v>28</v>
      </c>
      <c r="M8" s="56">
        <v>0.21940000000000001</v>
      </c>
      <c r="N8" s="294" t="s">
        <v>29</v>
      </c>
      <c r="O8" s="295"/>
      <c r="P8" s="296">
        <f>IF(M8="","",M4/M8)</f>
        <v>99.407474931631711</v>
      </c>
      <c r="Q8" s="297"/>
      <c r="R8" s="28"/>
      <c r="S8" s="375"/>
      <c r="T8" s="376"/>
      <c r="U8" s="376"/>
      <c r="V8" s="376"/>
      <c r="W8" s="376"/>
      <c r="X8" s="377"/>
      <c r="Y8" s="29"/>
      <c r="Z8" s="76" t="s">
        <v>64</v>
      </c>
      <c r="AA8" s="288">
        <f>IF(C8="","",$C$8)</f>
        <v>362501</v>
      </c>
      <c r="AB8" s="288"/>
      <c r="AC8" s="289"/>
      <c r="AD8" s="363" t="str">
        <f>IF(F8="","",$F$8)</f>
        <v/>
      </c>
      <c r="AE8" s="364"/>
      <c r="AF8" s="292" t="s">
        <v>48</v>
      </c>
      <c r="AG8" s="293"/>
      <c r="AH8" s="134">
        <f>IF($J$8="","",$J$8)</f>
        <v>22.5</v>
      </c>
      <c r="AI8" s="28"/>
      <c r="AJ8" s="82" t="s">
        <v>28</v>
      </c>
      <c r="AK8" s="108">
        <f>IF($M$8="","",$M$8)</f>
        <v>0.21940000000000001</v>
      </c>
      <c r="AL8" s="294" t="s">
        <v>29</v>
      </c>
      <c r="AM8" s="295"/>
      <c r="AN8" s="296">
        <f>IF($P$8="","",$P$8)</f>
        <v>99.407474931631711</v>
      </c>
      <c r="AO8" s="297"/>
      <c r="AP8" s="28"/>
      <c r="AQ8" s="362" t="s">
        <v>106</v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362501</v>
      </c>
      <c r="AZ8" s="288"/>
      <c r="BA8" s="289"/>
      <c r="BB8" s="363" t="str">
        <f>IF(AD8="","",$F$8)</f>
        <v/>
      </c>
      <c r="BC8" s="364"/>
      <c r="BD8" s="292" t="s">
        <v>48</v>
      </c>
      <c r="BE8" s="293"/>
      <c r="BF8" s="134">
        <f>IF($J$8="","",$J$8)</f>
        <v>22.5</v>
      </c>
      <c r="BG8" s="28"/>
      <c r="BH8" s="82" t="s">
        <v>28</v>
      </c>
      <c r="BI8" s="108">
        <f>IF($M$8="","",$M$8)</f>
        <v>0.21940000000000001</v>
      </c>
      <c r="BJ8" s="294" t="s">
        <v>29</v>
      </c>
      <c r="BK8" s="295"/>
      <c r="BL8" s="296">
        <f>IF($P$8="","",$P$8)</f>
        <v>99.407474931631711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362501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4">
        <f>IF($J$8="","",$J$8)</f>
        <v>22.5</v>
      </c>
      <c r="CE8" s="28"/>
      <c r="CF8" s="82" t="s">
        <v>28</v>
      </c>
      <c r="CG8" s="108">
        <f>IF($M$8="","",$M$8)</f>
        <v>0.21940000000000001</v>
      </c>
      <c r="CH8" s="294" t="s">
        <v>29</v>
      </c>
      <c r="CI8" s="295"/>
      <c r="CJ8" s="296">
        <f>IF($P$8="","",$P$8)</f>
        <v>99.407474931631711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8"/>
      <c r="T9" s="379"/>
      <c r="U9" s="379"/>
      <c r="V9" s="379"/>
      <c r="W9" s="379"/>
      <c r="X9" s="380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7" t="s">
        <v>63</v>
      </c>
      <c r="C10" s="423">
        <v>12000</v>
      </c>
      <c r="D10" s="423"/>
      <c r="E10" s="424"/>
      <c r="F10" s="365"/>
      <c r="G10" s="366"/>
      <c r="H10" s="292" t="s">
        <v>49</v>
      </c>
      <c r="I10" s="293"/>
      <c r="J10" s="133"/>
      <c r="K10" s="73"/>
      <c r="L10" s="316" t="s">
        <v>41</v>
      </c>
      <c r="M10" s="317"/>
      <c r="N10" s="433" t="s">
        <v>77</v>
      </c>
      <c r="O10" s="434"/>
      <c r="P10" s="434"/>
      <c r="Q10" s="435"/>
      <c r="R10" s="28"/>
      <c r="S10" s="381"/>
      <c r="T10" s="382"/>
      <c r="U10" s="382"/>
      <c r="V10" s="382"/>
      <c r="W10" s="382"/>
      <c r="X10" s="383"/>
      <c r="Y10" s="5"/>
      <c r="Z10" s="77" t="s">
        <v>63</v>
      </c>
      <c r="AA10" s="312">
        <f>IF($C$10="","",$C$10)</f>
        <v>12000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5">
        <v>22.5</v>
      </c>
      <c r="AI10" s="161" t="s">
        <v>105</v>
      </c>
      <c r="AJ10" s="316" t="s">
        <v>41</v>
      </c>
      <c r="AK10" s="317"/>
      <c r="AL10" s="318" t="str">
        <f>IF($N$10="","",$N$10)</f>
        <v>A06201-0026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12000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5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A06201-0026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12000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5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A06201-0026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7" t="s">
        <v>73</v>
      </c>
      <c r="E14" s="428"/>
      <c r="F14" s="436"/>
      <c r="G14" s="110"/>
      <c r="H14" s="110"/>
      <c r="I14" s="110" t="s">
        <v>0</v>
      </c>
      <c r="J14" s="65">
        <v>0</v>
      </c>
      <c r="K14" s="65">
        <f>C$10</f>
        <v>12000</v>
      </c>
      <c r="L14" s="110" t="s">
        <v>0</v>
      </c>
      <c r="M14" s="110" t="str">
        <f>I14</f>
        <v xml:space="preserve"> </v>
      </c>
      <c r="N14" s="425" t="s">
        <v>0</v>
      </c>
      <c r="O14" s="426"/>
      <c r="P14" s="437"/>
      <c r="Q14" s="438"/>
      <c r="R14" s="426"/>
      <c r="S14" s="112"/>
      <c r="T14" s="113"/>
      <c r="U14" s="113"/>
      <c r="V14" s="427"/>
      <c r="W14" s="428"/>
      <c r="X14" s="428"/>
      <c r="Y14" s="429"/>
      <c r="Z14" s="261" t="s">
        <v>52</v>
      </c>
      <c r="AA14" s="262"/>
      <c r="AB14" s="263"/>
      <c r="AC14" s="118">
        <f>E41</f>
        <v>73.5</v>
      </c>
      <c r="AD14" s="118">
        <f t="shared" ref="AD14:AI14" si="0">F41</f>
        <v>73.5</v>
      </c>
      <c r="AE14" s="119">
        <f t="shared" si="0"/>
        <v>4022</v>
      </c>
      <c r="AF14" s="120">
        <f>H41</f>
        <v>6.7432890111569623</v>
      </c>
      <c r="AG14" s="118">
        <f t="shared" si="0"/>
        <v>110</v>
      </c>
      <c r="AH14" s="119">
        <f t="shared" si="0"/>
        <v>4022</v>
      </c>
      <c r="AI14" s="119">
        <f t="shared" si="0"/>
        <v>7978</v>
      </c>
      <c r="AJ14" s="121">
        <f>L41</f>
        <v>10290</v>
      </c>
      <c r="AK14" s="64"/>
      <c r="AL14" s="264"/>
      <c r="AM14" s="265"/>
      <c r="AN14" s="266"/>
      <c r="AO14" s="267"/>
      <c r="AP14" s="268"/>
      <c r="AQ14" s="124">
        <f>S41</f>
        <v>36.5</v>
      </c>
      <c r="AR14" s="63"/>
      <c r="AS14" s="121">
        <f>U41</f>
        <v>0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216</v>
      </c>
      <c r="BB14" s="118">
        <f t="shared" ref="BB14" si="1">AD41</f>
        <v>73.5</v>
      </c>
      <c r="BC14" s="119">
        <f t="shared" ref="BC14" si="2">AE41</f>
        <v>12517</v>
      </c>
      <c r="BD14" s="120">
        <f>AF41</f>
        <v>20.986014060828378</v>
      </c>
      <c r="BE14" s="118">
        <f t="shared" ref="BE14" si="3">AG41</f>
        <v>280.5</v>
      </c>
      <c r="BF14" s="119">
        <f t="shared" ref="BF14" si="4">AH41</f>
        <v>12517</v>
      </c>
      <c r="BG14" s="119">
        <f t="shared" ref="BG14" si="5">AI41</f>
        <v>-517</v>
      </c>
      <c r="BH14" s="121">
        <f>AJ41</f>
        <v>30240</v>
      </c>
      <c r="BI14" s="64"/>
      <c r="BJ14" s="264"/>
      <c r="BK14" s="265"/>
      <c r="BL14" s="266"/>
      <c r="BM14" s="267"/>
      <c r="BN14" s="268"/>
      <c r="BO14" s="124">
        <f>AQ41</f>
        <v>64.5</v>
      </c>
      <c r="BP14" s="63"/>
      <c r="BQ14" s="121">
        <f>AS41</f>
        <v>240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258.5</v>
      </c>
      <c r="BZ14" s="118">
        <f t="shared" ref="BZ14" si="6">BB41</f>
        <v>73.5</v>
      </c>
      <c r="CA14" s="119">
        <f t="shared" ref="CA14" si="7">BC41</f>
        <v>15482</v>
      </c>
      <c r="CB14" s="120">
        <f>BD41</f>
        <v>25.957135870395856</v>
      </c>
      <c r="CC14" s="118">
        <f t="shared" ref="CC14" si="8">BE41</f>
        <v>335</v>
      </c>
      <c r="CD14" s="119">
        <f t="shared" ref="CD14" si="9">BF41</f>
        <v>15482</v>
      </c>
      <c r="CE14" s="119">
        <f t="shared" ref="CE14" si="10">BG41</f>
        <v>-3482</v>
      </c>
      <c r="CF14" s="121">
        <f>BH41</f>
        <v>36190</v>
      </c>
      <c r="CG14" s="64"/>
      <c r="CH14" s="264"/>
      <c r="CI14" s="265"/>
      <c r="CJ14" s="266"/>
      <c r="CK14" s="267"/>
      <c r="CL14" s="268"/>
      <c r="CM14" s="124">
        <f>BO41</f>
        <v>76.5</v>
      </c>
      <c r="CN14" s="63"/>
      <c r="CO14" s="121">
        <f>BQ41</f>
        <v>295</v>
      </c>
      <c r="CP14" s="269" t="s">
        <v>45</v>
      </c>
      <c r="CQ14" s="270"/>
      <c r="CR14" s="270"/>
      <c r="CS14" s="271"/>
    </row>
    <row r="15" spans="2:97" ht="15" customHeight="1" x14ac:dyDescent="0.25">
      <c r="B15" s="136">
        <v>42068</v>
      </c>
      <c r="C15" s="157" t="s">
        <v>79</v>
      </c>
      <c r="D15" s="137">
        <v>27817</v>
      </c>
      <c r="E15" s="137">
        <v>0</v>
      </c>
      <c r="F15" s="139">
        <v>4</v>
      </c>
      <c r="G15" s="140">
        <v>0</v>
      </c>
      <c r="H15" s="98">
        <f>IF(G15="","",(IF($P$8=0,"",(G15/$M$6)/$P$8)))</f>
        <v>0</v>
      </c>
      <c r="I15" s="99">
        <f>IF(G15="","",(SUM(E15+F15+S15)))</f>
        <v>8</v>
      </c>
      <c r="J15" s="100">
        <f>SUM(G$14:G15)</f>
        <v>0</v>
      </c>
      <c r="K15" s="100">
        <f t="shared" ref="K15:K40" si="11">C$10-J15</f>
        <v>12000</v>
      </c>
      <c r="L15" s="101">
        <f>IF(G15="",0,$J$6*(I15-F15-S15))</f>
        <v>0</v>
      </c>
      <c r="M15" s="102">
        <f>G15</f>
        <v>0</v>
      </c>
      <c r="N15" s="240" t="str">
        <f>IF(L15=0,"",(M15/L15))</f>
        <v/>
      </c>
      <c r="O15" s="241"/>
      <c r="P15" s="439"/>
      <c r="Q15" s="440"/>
      <c r="R15" s="441"/>
      <c r="S15" s="142">
        <v>4</v>
      </c>
      <c r="T15" s="144">
        <v>3</v>
      </c>
      <c r="U15" s="144">
        <v>0</v>
      </c>
      <c r="V15" s="412" t="s">
        <v>80</v>
      </c>
      <c r="W15" s="413"/>
      <c r="X15" s="413"/>
      <c r="Y15" s="414"/>
      <c r="Z15" s="143">
        <v>42109</v>
      </c>
      <c r="AA15" s="157" t="s">
        <v>87</v>
      </c>
      <c r="AB15" s="144">
        <v>27954</v>
      </c>
      <c r="AC15" s="144">
        <v>5</v>
      </c>
      <c r="AD15" s="146">
        <v>0</v>
      </c>
      <c r="AE15" s="147">
        <v>210</v>
      </c>
      <c r="AF15" s="117">
        <f>IF(AE15="","",(IF($P$8=0,"",(AE15/$M$6)/$P$8)))</f>
        <v>0.35208619899128846</v>
      </c>
      <c r="AG15" s="103">
        <f>IF(AE15="","",(SUM(AC15+AD15+AQ15)))</f>
        <v>10</v>
      </c>
      <c r="AH15" s="100">
        <f>SUM(AE$14:AE15)</f>
        <v>4232</v>
      </c>
      <c r="AI15" s="100">
        <f>C$10-AH15</f>
        <v>7768</v>
      </c>
      <c r="AJ15" s="101">
        <f>IF(AE15="",0,$J$6*(AG15-AD15-AQ15))</f>
        <v>700</v>
      </c>
      <c r="AK15" s="102">
        <f>AE15</f>
        <v>210</v>
      </c>
      <c r="AL15" s="240">
        <f>IF(AJ15=0,"",(AK15/AJ15))</f>
        <v>0.3</v>
      </c>
      <c r="AM15" s="241"/>
      <c r="AN15" s="248" t="s">
        <v>89</v>
      </c>
      <c r="AO15" s="249"/>
      <c r="AP15" s="250"/>
      <c r="AQ15" s="70">
        <v>5</v>
      </c>
      <c r="AR15" s="69">
        <v>2</v>
      </c>
      <c r="AS15" s="69">
        <v>0</v>
      </c>
      <c r="AT15" s="251" t="s">
        <v>99</v>
      </c>
      <c r="AU15" s="252"/>
      <c r="AV15" s="252"/>
      <c r="AW15" s="253"/>
      <c r="AX15" s="9">
        <v>42164</v>
      </c>
      <c r="AY15" s="162" t="s">
        <v>87</v>
      </c>
      <c r="AZ15" s="10">
        <v>27954</v>
      </c>
      <c r="BA15" s="69">
        <v>8</v>
      </c>
      <c r="BB15" s="25">
        <v>0</v>
      </c>
      <c r="BC15" s="54">
        <v>497</v>
      </c>
      <c r="BD15" s="117">
        <f>IF(BC15="","",(IF($P$8=0,"",(BC15/$M$6)/$P$8)))</f>
        <v>0.83327067094604923</v>
      </c>
      <c r="BE15" s="103">
        <f>IF(BC15="","",(SUM(BA15+BB15+BO15)))</f>
        <v>8</v>
      </c>
      <c r="BF15" s="100">
        <f>SUM(BC$14:BC15)</f>
        <v>13014</v>
      </c>
      <c r="BG15" s="100">
        <f>$C$10-BF15</f>
        <v>-1014</v>
      </c>
      <c r="BH15" s="101">
        <f>IF(BC15="",0,$J$6*(BE15-BB15-BO15))</f>
        <v>1120</v>
      </c>
      <c r="BI15" s="102">
        <f>BC15</f>
        <v>497</v>
      </c>
      <c r="BJ15" s="240">
        <f>IF(BH15=0,"",(BI15/BH15))</f>
        <v>0.44374999999999998</v>
      </c>
      <c r="BK15" s="241"/>
      <c r="BL15" s="248"/>
      <c r="BM15" s="249"/>
      <c r="BN15" s="250"/>
      <c r="BO15" s="81">
        <v>0</v>
      </c>
      <c r="BP15" s="69">
        <v>0</v>
      </c>
      <c r="BQ15" s="69">
        <v>0</v>
      </c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15482</v>
      </c>
      <c r="CE15" s="100">
        <f>$C$10-CD15</f>
        <v>-3482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6">
        <v>42069</v>
      </c>
      <c r="C16" s="157" t="s">
        <v>79</v>
      </c>
      <c r="D16" s="137">
        <v>27817</v>
      </c>
      <c r="E16" s="137">
        <v>0</v>
      </c>
      <c r="F16" s="138">
        <v>8</v>
      </c>
      <c r="G16" s="140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12000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0" t="str">
        <f t="shared" ref="N16:N40" si="16">IF(L16=0,"",(M16/L16))</f>
        <v/>
      </c>
      <c r="O16" s="241"/>
      <c r="P16" s="439"/>
      <c r="Q16" s="440"/>
      <c r="R16" s="441"/>
      <c r="S16" s="142">
        <v>0</v>
      </c>
      <c r="T16" s="144">
        <v>0</v>
      </c>
      <c r="U16" s="144">
        <v>0</v>
      </c>
      <c r="V16" s="412"/>
      <c r="W16" s="413"/>
      <c r="X16" s="413"/>
      <c r="Y16" s="414"/>
      <c r="Z16" s="143">
        <v>42110</v>
      </c>
      <c r="AA16" s="157" t="s">
        <v>87</v>
      </c>
      <c r="AB16" s="144">
        <v>27954</v>
      </c>
      <c r="AC16" s="144">
        <v>10</v>
      </c>
      <c r="AD16" s="145">
        <v>0</v>
      </c>
      <c r="AE16" s="147">
        <v>307</v>
      </c>
      <c r="AF16" s="98">
        <f t="shared" ref="AF16:AF40" si="17">IF(AE16="","",(IF($P$8=0,"",(AE16/$M$6)/$P$8)))</f>
        <v>0.51471649090631211</v>
      </c>
      <c r="AG16" s="99">
        <f t="shared" ref="AG16:AG40" si="18">IF(AE16="","",(SUM(AC16+AD16+AQ16)))</f>
        <v>10</v>
      </c>
      <c r="AH16" s="100">
        <f>SUM(AE$14:AE16)</f>
        <v>4539</v>
      </c>
      <c r="AI16" s="100">
        <f t="shared" ref="AI16:AI40" si="19">C$10-AH16</f>
        <v>7461</v>
      </c>
      <c r="AJ16" s="101">
        <f t="shared" ref="AJ16:AJ40" si="20">IF(AE16="",0,$J$6*(AG16-AD16-AQ16))</f>
        <v>1400</v>
      </c>
      <c r="AK16" s="102">
        <f t="shared" ref="AK16:AK40" si="21">AE16</f>
        <v>307</v>
      </c>
      <c r="AL16" s="240">
        <f t="shared" ref="AL16:AL40" si="22">IF(AJ16=0,"",(AK16/AJ16))</f>
        <v>0.21928571428571428</v>
      </c>
      <c r="AM16" s="241"/>
      <c r="AN16" s="248"/>
      <c r="AO16" s="249"/>
      <c r="AP16" s="250"/>
      <c r="AQ16" s="70">
        <v>0</v>
      </c>
      <c r="AR16" s="69">
        <v>0</v>
      </c>
      <c r="AS16" s="69">
        <v>0</v>
      </c>
      <c r="AT16" s="251"/>
      <c r="AU16" s="252"/>
      <c r="AV16" s="252"/>
      <c r="AW16" s="253"/>
      <c r="AX16" s="8">
        <v>42165</v>
      </c>
      <c r="AY16" s="69" t="s">
        <v>87</v>
      </c>
      <c r="AZ16" s="69">
        <v>27954</v>
      </c>
      <c r="BA16" s="69">
        <v>8</v>
      </c>
      <c r="BB16" s="25">
        <v>0</v>
      </c>
      <c r="BC16" s="54">
        <v>525</v>
      </c>
      <c r="BD16" s="98">
        <f t="shared" ref="BD16:BD40" si="23">IF(BC16="","",(IF($P$8=0,"",(BC16/$M$6)/$P$8)))</f>
        <v>0.88021549747822114</v>
      </c>
      <c r="BE16" s="99">
        <f t="shared" ref="BE16:BE40" si="24">IF(BC16="","",(SUM(BA16+BB16+BO16)))</f>
        <v>8</v>
      </c>
      <c r="BF16" s="100">
        <f>SUM(BC$14:BC16)</f>
        <v>13539</v>
      </c>
      <c r="BG16" s="100">
        <f t="shared" ref="BG16:BG40" si="25">$C$10-BF16</f>
        <v>-1539</v>
      </c>
      <c r="BH16" s="101">
        <f t="shared" ref="BH16:BH40" si="26">IF(BC16="",0,$J$6*(BE16-BB16-BO16))</f>
        <v>1120</v>
      </c>
      <c r="BI16" s="102">
        <f t="shared" ref="BI16:BI40" si="27">BC16</f>
        <v>525</v>
      </c>
      <c r="BJ16" s="240">
        <f t="shared" ref="BJ16:BJ40" si="28">IF(BH16=0,"",(BI16/BH16))</f>
        <v>0.46875</v>
      </c>
      <c r="BK16" s="241"/>
      <c r="BL16" s="248"/>
      <c r="BM16" s="249"/>
      <c r="BN16" s="250"/>
      <c r="BO16" s="81">
        <v>0</v>
      </c>
      <c r="BP16" s="69">
        <v>0</v>
      </c>
      <c r="BQ16" s="69">
        <v>0</v>
      </c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15482</v>
      </c>
      <c r="CE16" s="100">
        <f t="shared" ref="CE16:CE40" si="31">$C$10-CD16</f>
        <v>-3482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6">
        <v>42070</v>
      </c>
      <c r="C17" s="157" t="s">
        <v>79</v>
      </c>
      <c r="D17" s="137">
        <v>27817</v>
      </c>
      <c r="E17" s="137">
        <v>0</v>
      </c>
      <c r="F17" s="138">
        <v>6</v>
      </c>
      <c r="G17" s="140">
        <v>0</v>
      </c>
      <c r="H17" s="98">
        <f t="shared" si="12"/>
        <v>0</v>
      </c>
      <c r="I17" s="99">
        <f t="shared" si="13"/>
        <v>6</v>
      </c>
      <c r="J17" s="100">
        <f>SUM(G$14:G17)</f>
        <v>0</v>
      </c>
      <c r="K17" s="100">
        <f t="shared" si="11"/>
        <v>12000</v>
      </c>
      <c r="L17" s="101">
        <f t="shared" si="14"/>
        <v>0</v>
      </c>
      <c r="M17" s="102">
        <f t="shared" si="15"/>
        <v>0</v>
      </c>
      <c r="N17" s="240" t="str">
        <f t="shared" si="16"/>
        <v/>
      </c>
      <c r="O17" s="241"/>
      <c r="P17" s="439"/>
      <c r="Q17" s="440"/>
      <c r="R17" s="441"/>
      <c r="S17" s="142">
        <v>0</v>
      </c>
      <c r="T17" s="144">
        <v>0</v>
      </c>
      <c r="U17" s="144">
        <v>0</v>
      </c>
      <c r="V17" s="412"/>
      <c r="W17" s="413"/>
      <c r="X17" s="413"/>
      <c r="Y17" s="414"/>
      <c r="Z17" s="143">
        <v>42111</v>
      </c>
      <c r="AA17" s="157" t="s">
        <v>87</v>
      </c>
      <c r="AB17" s="144">
        <v>27954</v>
      </c>
      <c r="AC17" s="144">
        <v>10</v>
      </c>
      <c r="AD17" s="145">
        <v>0</v>
      </c>
      <c r="AE17" s="147">
        <v>402</v>
      </c>
      <c r="AF17" s="98">
        <f t="shared" si="17"/>
        <v>0.67399358092618078</v>
      </c>
      <c r="AG17" s="99">
        <f t="shared" si="18"/>
        <v>10</v>
      </c>
      <c r="AH17" s="100">
        <f>SUM(AE$14:AE17)</f>
        <v>4941</v>
      </c>
      <c r="AI17" s="100">
        <f t="shared" si="19"/>
        <v>7059</v>
      </c>
      <c r="AJ17" s="101">
        <f t="shared" si="20"/>
        <v>1400</v>
      </c>
      <c r="AK17" s="102">
        <f t="shared" si="21"/>
        <v>402</v>
      </c>
      <c r="AL17" s="240">
        <f t="shared" si="22"/>
        <v>0.28714285714285714</v>
      </c>
      <c r="AM17" s="241"/>
      <c r="AN17" s="242" t="s">
        <v>100</v>
      </c>
      <c r="AO17" s="243"/>
      <c r="AP17" s="244"/>
      <c r="AQ17" s="3">
        <v>0</v>
      </c>
      <c r="AR17" s="10">
        <v>0</v>
      </c>
      <c r="AS17" s="10">
        <v>0</v>
      </c>
      <c r="AT17" s="245"/>
      <c r="AU17" s="246"/>
      <c r="AV17" s="246"/>
      <c r="AW17" s="247"/>
      <c r="AX17" s="9">
        <v>42166</v>
      </c>
      <c r="AY17" s="10" t="s">
        <v>87</v>
      </c>
      <c r="AZ17" s="10">
        <v>27954</v>
      </c>
      <c r="BA17" s="10">
        <v>0</v>
      </c>
      <c r="BB17" s="26">
        <v>0</v>
      </c>
      <c r="BC17" s="52">
        <v>0</v>
      </c>
      <c r="BD17" s="98">
        <f t="shared" si="23"/>
        <v>0</v>
      </c>
      <c r="BE17" s="99">
        <f t="shared" si="24"/>
        <v>8</v>
      </c>
      <c r="BF17" s="100">
        <f>SUM(BC$14:BC17)</f>
        <v>13539</v>
      </c>
      <c r="BG17" s="100">
        <f t="shared" si="25"/>
        <v>-1539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>
        <v>8</v>
      </c>
      <c r="BP17" s="10">
        <v>1</v>
      </c>
      <c r="BQ17" s="10">
        <v>0</v>
      </c>
      <c r="BR17" s="245" t="s">
        <v>118</v>
      </c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15482</v>
      </c>
      <c r="CE17" s="100">
        <f t="shared" si="31"/>
        <v>-3482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6">
        <v>42072</v>
      </c>
      <c r="C18" s="157" t="s">
        <v>79</v>
      </c>
      <c r="D18" s="137">
        <v>27817</v>
      </c>
      <c r="E18" s="137">
        <v>0</v>
      </c>
      <c r="F18" s="138">
        <v>5</v>
      </c>
      <c r="G18" s="140">
        <v>0</v>
      </c>
      <c r="H18" s="98">
        <f t="shared" si="12"/>
        <v>0</v>
      </c>
      <c r="I18" s="99">
        <f t="shared" si="13"/>
        <v>5</v>
      </c>
      <c r="J18" s="100">
        <f>SUM(G$14:G18)</f>
        <v>0</v>
      </c>
      <c r="K18" s="100">
        <f t="shared" si="11"/>
        <v>12000</v>
      </c>
      <c r="L18" s="101">
        <f t="shared" si="14"/>
        <v>0</v>
      </c>
      <c r="M18" s="102">
        <f t="shared" si="15"/>
        <v>0</v>
      </c>
      <c r="N18" s="240" t="str">
        <f t="shared" si="16"/>
        <v/>
      </c>
      <c r="O18" s="241"/>
      <c r="P18" s="439"/>
      <c r="Q18" s="440"/>
      <c r="R18" s="441"/>
      <c r="S18" s="142">
        <v>0</v>
      </c>
      <c r="T18" s="144">
        <v>0</v>
      </c>
      <c r="U18" s="144">
        <v>0</v>
      </c>
      <c r="V18" s="412" t="s">
        <v>81</v>
      </c>
      <c r="W18" s="413"/>
      <c r="X18" s="413"/>
      <c r="Y18" s="414"/>
      <c r="Z18" s="143">
        <v>42114</v>
      </c>
      <c r="AA18" s="157" t="s">
        <v>87</v>
      </c>
      <c r="AB18" s="144">
        <v>27954</v>
      </c>
      <c r="AC18" s="144">
        <v>10</v>
      </c>
      <c r="AD18" s="145">
        <v>0</v>
      </c>
      <c r="AE18" s="147">
        <v>450</v>
      </c>
      <c r="AF18" s="98">
        <f t="shared" si="17"/>
        <v>0.7544704264099038</v>
      </c>
      <c r="AG18" s="99">
        <f t="shared" si="18"/>
        <v>10</v>
      </c>
      <c r="AH18" s="100">
        <f>SUM(AE$14:AE18)</f>
        <v>5391</v>
      </c>
      <c r="AI18" s="100">
        <f t="shared" si="19"/>
        <v>6609</v>
      </c>
      <c r="AJ18" s="101">
        <f t="shared" si="20"/>
        <v>1400</v>
      </c>
      <c r="AK18" s="102">
        <f t="shared" si="21"/>
        <v>450</v>
      </c>
      <c r="AL18" s="240">
        <f t="shared" si="22"/>
        <v>0.32142857142857145</v>
      </c>
      <c r="AM18" s="241"/>
      <c r="AN18" s="242" t="s">
        <v>100</v>
      </c>
      <c r="AO18" s="243"/>
      <c r="AP18" s="244"/>
      <c r="AQ18" s="3">
        <v>0</v>
      </c>
      <c r="AR18" s="10">
        <v>0</v>
      </c>
      <c r="AS18" s="10">
        <v>60</v>
      </c>
      <c r="AT18" s="359" t="s">
        <v>101</v>
      </c>
      <c r="AU18" s="360"/>
      <c r="AV18" s="360"/>
      <c r="AW18" s="361"/>
      <c r="AX18" s="9">
        <v>42167</v>
      </c>
      <c r="AY18" s="10" t="s">
        <v>87</v>
      </c>
      <c r="AZ18" s="10">
        <v>27954</v>
      </c>
      <c r="BA18" s="10">
        <v>5</v>
      </c>
      <c r="BB18" s="26">
        <v>0</v>
      </c>
      <c r="BC18" s="52">
        <v>438</v>
      </c>
      <c r="BD18" s="98">
        <f t="shared" si="23"/>
        <v>0.73435121503897305</v>
      </c>
      <c r="BE18" s="99">
        <f t="shared" si="24"/>
        <v>7</v>
      </c>
      <c r="BF18" s="100">
        <f>SUM(BC$14:BC18)</f>
        <v>13977</v>
      </c>
      <c r="BG18" s="100">
        <f t="shared" si="25"/>
        <v>-1977</v>
      </c>
      <c r="BH18" s="101">
        <f t="shared" si="26"/>
        <v>700</v>
      </c>
      <c r="BI18" s="102">
        <f t="shared" si="27"/>
        <v>438</v>
      </c>
      <c r="BJ18" s="240">
        <f t="shared" si="28"/>
        <v>0.62571428571428567</v>
      </c>
      <c r="BK18" s="241"/>
      <c r="BL18" s="242"/>
      <c r="BM18" s="243"/>
      <c r="BN18" s="244"/>
      <c r="BO18" s="60">
        <v>2</v>
      </c>
      <c r="BP18" s="10">
        <v>2</v>
      </c>
      <c r="BQ18" s="10">
        <v>0</v>
      </c>
      <c r="BR18" s="245" t="s">
        <v>119</v>
      </c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15482</v>
      </c>
      <c r="CE18" s="100">
        <f t="shared" si="31"/>
        <v>-3482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58">
        <v>42077</v>
      </c>
      <c r="C19" s="159" t="s">
        <v>82</v>
      </c>
      <c r="D19" s="137">
        <v>3568</v>
      </c>
      <c r="E19" s="137">
        <v>0</v>
      </c>
      <c r="F19" s="138">
        <v>6</v>
      </c>
      <c r="G19" s="140">
        <v>0</v>
      </c>
      <c r="H19" s="98">
        <f t="shared" si="12"/>
        <v>0</v>
      </c>
      <c r="I19" s="99">
        <f t="shared" si="13"/>
        <v>6</v>
      </c>
      <c r="J19" s="100">
        <f>SUM(G$14:G19)</f>
        <v>0</v>
      </c>
      <c r="K19" s="100">
        <f t="shared" si="11"/>
        <v>12000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9"/>
      <c r="Q19" s="440"/>
      <c r="R19" s="441"/>
      <c r="S19" s="142">
        <v>0</v>
      </c>
      <c r="T19" s="144">
        <v>0</v>
      </c>
      <c r="U19" s="144">
        <v>0</v>
      </c>
      <c r="V19" s="412"/>
      <c r="W19" s="413"/>
      <c r="X19" s="413"/>
      <c r="Y19" s="414"/>
      <c r="Z19" s="143">
        <v>42115</v>
      </c>
      <c r="AA19" s="159" t="s">
        <v>87</v>
      </c>
      <c r="AB19" s="144">
        <v>27954</v>
      </c>
      <c r="AC19" s="144">
        <v>10</v>
      </c>
      <c r="AD19" s="145">
        <v>0</v>
      </c>
      <c r="AE19" s="147">
        <v>460</v>
      </c>
      <c r="AF19" s="98">
        <f t="shared" si="17"/>
        <v>0.77123643588567947</v>
      </c>
      <c r="AG19" s="99">
        <f t="shared" si="18"/>
        <v>10</v>
      </c>
      <c r="AH19" s="100">
        <f>SUM(AE$14:AE19)</f>
        <v>5851</v>
      </c>
      <c r="AI19" s="100">
        <f t="shared" si="19"/>
        <v>6149</v>
      </c>
      <c r="AJ19" s="101">
        <f t="shared" si="20"/>
        <v>1400</v>
      </c>
      <c r="AK19" s="102">
        <f t="shared" si="21"/>
        <v>460</v>
      </c>
      <c r="AL19" s="240">
        <f t="shared" si="22"/>
        <v>0.32857142857142857</v>
      </c>
      <c r="AM19" s="241"/>
      <c r="AN19" s="242" t="s">
        <v>100</v>
      </c>
      <c r="AO19" s="243"/>
      <c r="AP19" s="244"/>
      <c r="AQ19" s="3">
        <v>0</v>
      </c>
      <c r="AR19" s="10">
        <v>0</v>
      </c>
      <c r="AS19" s="10">
        <v>0</v>
      </c>
      <c r="AT19" s="245"/>
      <c r="AU19" s="246"/>
      <c r="AV19" s="246"/>
      <c r="AW19" s="247"/>
      <c r="AX19" s="9">
        <v>42167</v>
      </c>
      <c r="AY19" s="15" t="s">
        <v>87</v>
      </c>
      <c r="AZ19" s="10">
        <v>27954</v>
      </c>
      <c r="BA19" s="10">
        <v>0</v>
      </c>
      <c r="BB19" s="26">
        <v>0</v>
      </c>
      <c r="BC19" s="52">
        <v>0</v>
      </c>
      <c r="BD19" s="98">
        <f t="shared" si="23"/>
        <v>0</v>
      </c>
      <c r="BE19" s="99">
        <f t="shared" si="24"/>
        <v>1</v>
      </c>
      <c r="BF19" s="100">
        <f>SUM(BC$14:BC19)</f>
        <v>13977</v>
      </c>
      <c r="BG19" s="100">
        <f t="shared" si="25"/>
        <v>-1977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>
        <v>1</v>
      </c>
      <c r="BP19" s="10">
        <v>4</v>
      </c>
      <c r="BQ19" s="10">
        <v>0</v>
      </c>
      <c r="BR19" s="245" t="s">
        <v>120</v>
      </c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15482</v>
      </c>
      <c r="CE19" s="100">
        <f t="shared" si="31"/>
        <v>-3482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6">
        <v>42080</v>
      </c>
      <c r="C20" s="159" t="s">
        <v>82</v>
      </c>
      <c r="D20" s="137">
        <v>3568</v>
      </c>
      <c r="E20" s="137">
        <v>0</v>
      </c>
      <c r="F20" s="138">
        <v>4</v>
      </c>
      <c r="G20" s="140">
        <v>0</v>
      </c>
      <c r="H20" s="98">
        <f t="shared" si="12"/>
        <v>0</v>
      </c>
      <c r="I20" s="99">
        <f t="shared" si="13"/>
        <v>8</v>
      </c>
      <c r="J20" s="100">
        <f>SUM(G$14:G20)</f>
        <v>0</v>
      </c>
      <c r="K20" s="100">
        <f t="shared" si="11"/>
        <v>12000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9"/>
      <c r="Q20" s="440"/>
      <c r="R20" s="441"/>
      <c r="S20" s="142">
        <v>4</v>
      </c>
      <c r="T20" s="144">
        <v>1</v>
      </c>
      <c r="U20" s="144">
        <v>0</v>
      </c>
      <c r="V20" s="412" t="s">
        <v>83</v>
      </c>
      <c r="W20" s="413"/>
      <c r="X20" s="413"/>
      <c r="Y20" s="414"/>
      <c r="Z20" s="143">
        <v>42116</v>
      </c>
      <c r="AA20" s="159" t="s">
        <v>87</v>
      </c>
      <c r="AB20" s="144">
        <v>27954</v>
      </c>
      <c r="AC20" s="144">
        <v>9.5</v>
      </c>
      <c r="AD20" s="145">
        <v>0</v>
      </c>
      <c r="AE20" s="147">
        <v>560</v>
      </c>
      <c r="AF20" s="98">
        <f t="shared" si="17"/>
        <v>0.93889653064343581</v>
      </c>
      <c r="AG20" s="99">
        <f t="shared" si="18"/>
        <v>9.5</v>
      </c>
      <c r="AH20" s="100">
        <f>SUM(AE$14:AE20)</f>
        <v>6411</v>
      </c>
      <c r="AI20" s="100">
        <f t="shared" si="19"/>
        <v>5589</v>
      </c>
      <c r="AJ20" s="101">
        <f t="shared" si="20"/>
        <v>1330</v>
      </c>
      <c r="AK20" s="102">
        <f t="shared" si="21"/>
        <v>560</v>
      </c>
      <c r="AL20" s="240">
        <f t="shared" si="22"/>
        <v>0.42105263157894735</v>
      </c>
      <c r="AM20" s="241"/>
      <c r="AN20" s="242" t="s">
        <v>100</v>
      </c>
      <c r="AO20" s="243"/>
      <c r="AP20" s="244"/>
      <c r="AQ20" s="3">
        <v>0</v>
      </c>
      <c r="AR20" s="10">
        <v>0</v>
      </c>
      <c r="AS20" s="10">
        <v>55</v>
      </c>
      <c r="AT20" s="359" t="s">
        <v>102</v>
      </c>
      <c r="AU20" s="360"/>
      <c r="AV20" s="360"/>
      <c r="AW20" s="361"/>
      <c r="AX20" s="9">
        <v>42170</v>
      </c>
      <c r="AY20" s="15" t="s">
        <v>87</v>
      </c>
      <c r="AZ20" s="10">
        <v>27954</v>
      </c>
      <c r="BA20" s="10">
        <v>8</v>
      </c>
      <c r="BB20" s="26">
        <v>0</v>
      </c>
      <c r="BC20" s="52">
        <v>567</v>
      </c>
      <c r="BD20" s="98">
        <f t="shared" si="23"/>
        <v>0.95063273727647879</v>
      </c>
      <c r="BE20" s="99">
        <f t="shared" si="24"/>
        <v>8</v>
      </c>
      <c r="BF20" s="100">
        <f>SUM(BC$14:BC20)</f>
        <v>14544</v>
      </c>
      <c r="BG20" s="100">
        <f t="shared" si="25"/>
        <v>-2544</v>
      </c>
      <c r="BH20" s="101">
        <f t="shared" si="26"/>
        <v>1120</v>
      </c>
      <c r="BI20" s="102">
        <f t="shared" si="27"/>
        <v>567</v>
      </c>
      <c r="BJ20" s="240">
        <f t="shared" si="28"/>
        <v>0.50624999999999998</v>
      </c>
      <c r="BK20" s="241"/>
      <c r="BL20" s="242"/>
      <c r="BM20" s="243"/>
      <c r="BN20" s="244"/>
      <c r="BO20" s="60">
        <v>0</v>
      </c>
      <c r="BP20" s="10">
        <v>0</v>
      </c>
      <c r="BQ20" s="10">
        <v>55</v>
      </c>
      <c r="BR20" s="245" t="s">
        <v>102</v>
      </c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15482</v>
      </c>
      <c r="CE20" s="100">
        <f t="shared" si="31"/>
        <v>-3482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6">
        <v>42080</v>
      </c>
      <c r="C21" s="159" t="s">
        <v>82</v>
      </c>
      <c r="D21" s="137">
        <v>3568</v>
      </c>
      <c r="E21" s="137">
        <v>0</v>
      </c>
      <c r="F21" s="137">
        <v>4</v>
      </c>
      <c r="G21" s="140">
        <v>0</v>
      </c>
      <c r="H21" s="98">
        <f t="shared" si="12"/>
        <v>0</v>
      </c>
      <c r="I21" s="99">
        <f t="shared" si="13"/>
        <v>8</v>
      </c>
      <c r="J21" s="100">
        <f>SUM(G$14:G21)</f>
        <v>0</v>
      </c>
      <c r="K21" s="100">
        <f t="shared" si="11"/>
        <v>12000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9"/>
      <c r="Q21" s="440"/>
      <c r="R21" s="441"/>
      <c r="S21" s="142">
        <v>4</v>
      </c>
      <c r="T21" s="144">
        <v>0</v>
      </c>
      <c r="U21" s="144">
        <v>0</v>
      </c>
      <c r="V21" s="412" t="s">
        <v>84</v>
      </c>
      <c r="W21" s="413"/>
      <c r="X21" s="413"/>
      <c r="Y21" s="414"/>
      <c r="Z21" s="143">
        <v>42117</v>
      </c>
      <c r="AA21" s="159" t="s">
        <v>87</v>
      </c>
      <c r="AB21" s="144">
        <v>27954</v>
      </c>
      <c r="AC21" s="144">
        <v>8</v>
      </c>
      <c r="AD21" s="144">
        <v>0</v>
      </c>
      <c r="AE21" s="147">
        <v>502</v>
      </c>
      <c r="AF21" s="98">
        <f t="shared" si="17"/>
        <v>0.84165367568393723</v>
      </c>
      <c r="AG21" s="99">
        <f t="shared" si="18"/>
        <v>10</v>
      </c>
      <c r="AH21" s="100">
        <f>SUM(AE$14:AE21)</f>
        <v>6913</v>
      </c>
      <c r="AI21" s="100">
        <f t="shared" si="19"/>
        <v>5087</v>
      </c>
      <c r="AJ21" s="101">
        <f t="shared" si="20"/>
        <v>1120</v>
      </c>
      <c r="AK21" s="102">
        <f t="shared" si="21"/>
        <v>502</v>
      </c>
      <c r="AL21" s="240">
        <f t="shared" si="22"/>
        <v>0.44821428571428573</v>
      </c>
      <c r="AM21" s="241"/>
      <c r="AN21" s="242" t="s">
        <v>100</v>
      </c>
      <c r="AO21" s="243"/>
      <c r="AP21" s="244"/>
      <c r="AQ21" s="3">
        <v>2</v>
      </c>
      <c r="AR21" s="10">
        <v>2</v>
      </c>
      <c r="AS21" s="10">
        <v>0</v>
      </c>
      <c r="AT21" s="245" t="s">
        <v>103</v>
      </c>
      <c r="AU21" s="246"/>
      <c r="AV21" s="246"/>
      <c r="AW21" s="247"/>
      <c r="AX21" s="9">
        <v>42171</v>
      </c>
      <c r="AY21" s="15" t="s">
        <v>87</v>
      </c>
      <c r="AZ21" s="10">
        <v>27954</v>
      </c>
      <c r="BA21" s="10">
        <v>7</v>
      </c>
      <c r="BB21" s="10">
        <v>0</v>
      </c>
      <c r="BC21" s="52">
        <v>536</v>
      </c>
      <c r="BD21" s="98">
        <f t="shared" si="23"/>
        <v>0.8986581079015743</v>
      </c>
      <c r="BE21" s="99">
        <f t="shared" si="24"/>
        <v>8</v>
      </c>
      <c r="BF21" s="100">
        <f>SUM(BC$14:BC21)</f>
        <v>15080</v>
      </c>
      <c r="BG21" s="100">
        <f t="shared" si="25"/>
        <v>-3080</v>
      </c>
      <c r="BH21" s="101">
        <f t="shared" si="26"/>
        <v>980</v>
      </c>
      <c r="BI21" s="102">
        <f t="shared" si="27"/>
        <v>536</v>
      </c>
      <c r="BJ21" s="240">
        <f t="shared" si="28"/>
        <v>0.54693877551020409</v>
      </c>
      <c r="BK21" s="241"/>
      <c r="BL21" s="242"/>
      <c r="BM21" s="243"/>
      <c r="BN21" s="244"/>
      <c r="BO21" s="60">
        <v>1</v>
      </c>
      <c r="BP21" s="10">
        <v>2</v>
      </c>
      <c r="BQ21" s="10">
        <v>0</v>
      </c>
      <c r="BR21" s="245" t="s">
        <v>121</v>
      </c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15482</v>
      </c>
      <c r="CE21" s="100">
        <f t="shared" si="31"/>
        <v>-3482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6">
        <v>42081</v>
      </c>
      <c r="C22" s="159" t="s">
        <v>82</v>
      </c>
      <c r="D22" s="137">
        <v>3548</v>
      </c>
      <c r="E22" s="137">
        <v>0</v>
      </c>
      <c r="F22" s="137">
        <v>4.5</v>
      </c>
      <c r="G22" s="140">
        <v>0</v>
      </c>
      <c r="H22" s="98">
        <f t="shared" si="12"/>
        <v>0</v>
      </c>
      <c r="I22" s="99">
        <f t="shared" si="13"/>
        <v>4.5</v>
      </c>
      <c r="J22" s="100">
        <f>SUM(G$14:G22)</f>
        <v>0</v>
      </c>
      <c r="K22" s="100">
        <f t="shared" si="11"/>
        <v>12000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9"/>
      <c r="Q22" s="440"/>
      <c r="R22" s="441"/>
      <c r="S22" s="142">
        <v>0</v>
      </c>
      <c r="T22" s="144">
        <v>0</v>
      </c>
      <c r="U22" s="144">
        <v>0</v>
      </c>
      <c r="V22" s="412" t="s">
        <v>85</v>
      </c>
      <c r="W22" s="413"/>
      <c r="X22" s="413"/>
      <c r="Y22" s="414"/>
      <c r="Z22" s="143">
        <v>42118</v>
      </c>
      <c r="AA22" s="159" t="s">
        <v>87</v>
      </c>
      <c r="AB22" s="144">
        <v>27954</v>
      </c>
      <c r="AC22" s="144">
        <v>8</v>
      </c>
      <c r="AD22" s="144">
        <v>0</v>
      </c>
      <c r="AE22" s="147">
        <v>425</v>
      </c>
      <c r="AF22" s="98">
        <f t="shared" si="17"/>
        <v>0.71255540272046469</v>
      </c>
      <c r="AG22" s="99">
        <f t="shared" si="18"/>
        <v>10</v>
      </c>
      <c r="AH22" s="100">
        <f>SUM(AE$14:AE22)</f>
        <v>7338</v>
      </c>
      <c r="AI22" s="100">
        <f t="shared" si="19"/>
        <v>4662</v>
      </c>
      <c r="AJ22" s="101">
        <f t="shared" si="20"/>
        <v>1120</v>
      </c>
      <c r="AK22" s="102">
        <f t="shared" si="21"/>
        <v>425</v>
      </c>
      <c r="AL22" s="240">
        <f t="shared" si="22"/>
        <v>0.3794642857142857</v>
      </c>
      <c r="AM22" s="241"/>
      <c r="AN22" s="242" t="s">
        <v>100</v>
      </c>
      <c r="AO22" s="243"/>
      <c r="AP22" s="244"/>
      <c r="AQ22" s="3">
        <v>2</v>
      </c>
      <c r="AR22" s="10">
        <v>2</v>
      </c>
      <c r="AS22" s="10">
        <v>0</v>
      </c>
      <c r="AT22" s="245" t="s">
        <v>104</v>
      </c>
      <c r="AU22" s="246"/>
      <c r="AV22" s="246"/>
      <c r="AW22" s="247"/>
      <c r="AX22" s="9">
        <v>42172</v>
      </c>
      <c r="AY22" s="15" t="s">
        <v>87</v>
      </c>
      <c r="AZ22" s="10">
        <v>27954</v>
      </c>
      <c r="BA22" s="10">
        <v>6.5</v>
      </c>
      <c r="BB22" s="10">
        <v>0</v>
      </c>
      <c r="BC22" s="52">
        <v>402</v>
      </c>
      <c r="BD22" s="98">
        <f t="shared" si="23"/>
        <v>0.67399358092618078</v>
      </c>
      <c r="BE22" s="99">
        <f t="shared" si="24"/>
        <v>6.5</v>
      </c>
      <c r="BF22" s="100">
        <f>SUM(BC$14:BC22)</f>
        <v>15482</v>
      </c>
      <c r="BG22" s="100">
        <f t="shared" si="25"/>
        <v>-3482</v>
      </c>
      <c r="BH22" s="101">
        <f t="shared" si="26"/>
        <v>910</v>
      </c>
      <c r="BI22" s="102">
        <f t="shared" si="27"/>
        <v>402</v>
      </c>
      <c r="BJ22" s="240">
        <f t="shared" si="28"/>
        <v>0.44175824175824174</v>
      </c>
      <c r="BK22" s="241"/>
      <c r="BL22" s="242"/>
      <c r="BM22" s="243"/>
      <c r="BN22" s="244"/>
      <c r="BO22" s="60">
        <v>0</v>
      </c>
      <c r="BP22" s="10">
        <v>0</v>
      </c>
      <c r="BQ22" s="10">
        <v>0</v>
      </c>
      <c r="BR22" s="359" t="s">
        <v>122</v>
      </c>
      <c r="BS22" s="360"/>
      <c r="BT22" s="360"/>
      <c r="BU22" s="36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15482</v>
      </c>
      <c r="CE22" s="100">
        <f t="shared" si="31"/>
        <v>-3482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6">
        <v>42081</v>
      </c>
      <c r="C23" s="159" t="s">
        <v>82</v>
      </c>
      <c r="D23" s="137">
        <v>3548</v>
      </c>
      <c r="E23" s="137">
        <v>0</v>
      </c>
      <c r="F23" s="137">
        <v>4.5</v>
      </c>
      <c r="G23" s="140">
        <v>0</v>
      </c>
      <c r="H23" s="98">
        <f t="shared" si="12"/>
        <v>0</v>
      </c>
      <c r="I23" s="99">
        <f t="shared" si="13"/>
        <v>4.5</v>
      </c>
      <c r="J23" s="100">
        <f>SUM(G$14:G23)</f>
        <v>0</v>
      </c>
      <c r="K23" s="100">
        <f t="shared" si="11"/>
        <v>12000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9"/>
      <c r="Q23" s="440"/>
      <c r="R23" s="441"/>
      <c r="S23" s="142">
        <v>0</v>
      </c>
      <c r="T23" s="144">
        <v>0</v>
      </c>
      <c r="U23" s="144">
        <v>0</v>
      </c>
      <c r="V23" s="412" t="s">
        <v>86</v>
      </c>
      <c r="W23" s="413"/>
      <c r="X23" s="413"/>
      <c r="Y23" s="414"/>
      <c r="Z23" s="143">
        <v>42121</v>
      </c>
      <c r="AA23" s="159" t="s">
        <v>87</v>
      </c>
      <c r="AB23" s="144">
        <v>27954</v>
      </c>
      <c r="AC23" s="144">
        <v>10</v>
      </c>
      <c r="AD23" s="144">
        <v>0</v>
      </c>
      <c r="AE23" s="147">
        <v>700</v>
      </c>
      <c r="AF23" s="98">
        <f t="shared" si="17"/>
        <v>1.1736206633042949</v>
      </c>
      <c r="AG23" s="99">
        <f t="shared" si="18"/>
        <v>10</v>
      </c>
      <c r="AH23" s="100">
        <f>SUM(AE$14:AE23)</f>
        <v>8038</v>
      </c>
      <c r="AI23" s="100">
        <f t="shared" si="19"/>
        <v>3962</v>
      </c>
      <c r="AJ23" s="101">
        <f t="shared" si="20"/>
        <v>1400</v>
      </c>
      <c r="AK23" s="102">
        <f t="shared" si="21"/>
        <v>700</v>
      </c>
      <c r="AL23" s="240">
        <f t="shared" si="22"/>
        <v>0.5</v>
      </c>
      <c r="AM23" s="241"/>
      <c r="AN23" s="242" t="s">
        <v>100</v>
      </c>
      <c r="AO23" s="243"/>
      <c r="AP23" s="244"/>
      <c r="AQ23" s="3">
        <v>0</v>
      </c>
      <c r="AR23" s="10">
        <v>0</v>
      </c>
      <c r="AS23" s="10">
        <v>0</v>
      </c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15482</v>
      </c>
      <c r="BG23" s="100">
        <f t="shared" si="25"/>
        <v>-3482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 t="s">
        <v>123</v>
      </c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15482</v>
      </c>
      <c r="CE23" s="100">
        <f t="shared" si="31"/>
        <v>-3482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6">
        <v>42083</v>
      </c>
      <c r="C24" s="159" t="s">
        <v>82</v>
      </c>
      <c r="D24" s="137">
        <v>3548</v>
      </c>
      <c r="E24" s="137">
        <v>0</v>
      </c>
      <c r="F24" s="137">
        <v>2.5</v>
      </c>
      <c r="G24" s="141">
        <v>0</v>
      </c>
      <c r="H24" s="98">
        <f t="shared" si="12"/>
        <v>0</v>
      </c>
      <c r="I24" s="99">
        <f t="shared" si="13"/>
        <v>3</v>
      </c>
      <c r="J24" s="100">
        <f>SUM(G$14:G24)</f>
        <v>0</v>
      </c>
      <c r="K24" s="100">
        <f t="shared" si="11"/>
        <v>12000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9"/>
      <c r="Q24" s="440"/>
      <c r="R24" s="441"/>
      <c r="S24" s="142">
        <v>0.5</v>
      </c>
      <c r="T24" s="144">
        <v>1</v>
      </c>
      <c r="U24" s="144">
        <v>0</v>
      </c>
      <c r="V24" s="412"/>
      <c r="W24" s="413"/>
      <c r="X24" s="413"/>
      <c r="Y24" s="414"/>
      <c r="Z24" s="143">
        <v>42122</v>
      </c>
      <c r="AA24" s="159" t="s">
        <v>87</v>
      </c>
      <c r="AB24" s="144">
        <v>27954</v>
      </c>
      <c r="AC24" s="144">
        <v>10</v>
      </c>
      <c r="AD24" s="144">
        <v>0</v>
      </c>
      <c r="AE24" s="148">
        <v>712</v>
      </c>
      <c r="AF24" s="98">
        <f t="shared" si="17"/>
        <v>1.1937398746752257</v>
      </c>
      <c r="AG24" s="99">
        <f t="shared" si="18"/>
        <v>10</v>
      </c>
      <c r="AH24" s="100">
        <f>SUM(AE$14:AE24)</f>
        <v>8750</v>
      </c>
      <c r="AI24" s="100">
        <f t="shared" si="19"/>
        <v>3250</v>
      </c>
      <c r="AJ24" s="101">
        <f t="shared" si="20"/>
        <v>1400</v>
      </c>
      <c r="AK24" s="102">
        <f t="shared" si="21"/>
        <v>712</v>
      </c>
      <c r="AL24" s="240">
        <f t="shared" si="22"/>
        <v>0.50857142857142856</v>
      </c>
      <c r="AM24" s="241"/>
      <c r="AN24" s="242" t="s">
        <v>100</v>
      </c>
      <c r="AO24" s="243"/>
      <c r="AP24" s="244"/>
      <c r="AQ24" s="3">
        <v>0</v>
      </c>
      <c r="AR24" s="10">
        <v>0</v>
      </c>
      <c r="AS24" s="10">
        <v>65</v>
      </c>
      <c r="AT24" s="359" t="s">
        <v>107</v>
      </c>
      <c r="AU24" s="360"/>
      <c r="AV24" s="360"/>
      <c r="AW24" s="36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15482</v>
      </c>
      <c r="BG24" s="100">
        <f t="shared" si="25"/>
        <v>-3482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15482</v>
      </c>
      <c r="CE24" s="100">
        <f t="shared" si="31"/>
        <v>-3482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6">
        <v>42086</v>
      </c>
      <c r="C25" s="159" t="s">
        <v>82</v>
      </c>
      <c r="D25" s="137">
        <v>3548</v>
      </c>
      <c r="E25" s="137">
        <v>0</v>
      </c>
      <c r="F25" s="137">
        <v>7</v>
      </c>
      <c r="G25" s="140">
        <v>0</v>
      </c>
      <c r="H25" s="98">
        <f t="shared" si="12"/>
        <v>0</v>
      </c>
      <c r="I25" s="99">
        <f t="shared" si="13"/>
        <v>7</v>
      </c>
      <c r="J25" s="100">
        <f>SUM(G$14:G25)</f>
        <v>0</v>
      </c>
      <c r="K25" s="100">
        <f t="shared" si="11"/>
        <v>12000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9"/>
      <c r="Q25" s="440"/>
      <c r="R25" s="441"/>
      <c r="S25" s="142">
        <v>0</v>
      </c>
      <c r="T25" s="144">
        <v>0</v>
      </c>
      <c r="U25" s="144">
        <v>0</v>
      </c>
      <c r="V25" s="412"/>
      <c r="W25" s="413"/>
      <c r="X25" s="413"/>
      <c r="Y25" s="414"/>
      <c r="Z25" s="143">
        <v>42129</v>
      </c>
      <c r="AA25" s="159" t="s">
        <v>87</v>
      </c>
      <c r="AB25" s="144">
        <v>27954</v>
      </c>
      <c r="AC25" s="144">
        <v>1</v>
      </c>
      <c r="AD25" s="144">
        <v>0</v>
      </c>
      <c r="AE25" s="147">
        <v>72</v>
      </c>
      <c r="AF25" s="98">
        <f t="shared" si="17"/>
        <v>0.12071526822558461</v>
      </c>
      <c r="AG25" s="99">
        <f t="shared" si="18"/>
        <v>1</v>
      </c>
      <c r="AH25" s="100">
        <f>SUM(AE$14:AE25)</f>
        <v>8822</v>
      </c>
      <c r="AI25" s="100">
        <f t="shared" si="19"/>
        <v>3178</v>
      </c>
      <c r="AJ25" s="101">
        <f t="shared" si="20"/>
        <v>140</v>
      </c>
      <c r="AK25" s="102">
        <f t="shared" si="21"/>
        <v>72</v>
      </c>
      <c r="AL25" s="240">
        <f t="shared" si="22"/>
        <v>0.51428571428571423</v>
      </c>
      <c r="AM25" s="241"/>
      <c r="AN25" s="242"/>
      <c r="AO25" s="243"/>
      <c r="AP25" s="244"/>
      <c r="AQ25" s="3">
        <v>0</v>
      </c>
      <c r="AR25" s="10">
        <v>0</v>
      </c>
      <c r="AS25" s="10">
        <v>0</v>
      </c>
      <c r="AT25" s="245" t="s">
        <v>108</v>
      </c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15482</v>
      </c>
      <c r="BG25" s="100">
        <f t="shared" si="25"/>
        <v>-3482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15482</v>
      </c>
      <c r="CE25" s="100">
        <f t="shared" si="31"/>
        <v>-3482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6">
        <v>42090</v>
      </c>
      <c r="C26" s="159" t="s">
        <v>87</v>
      </c>
      <c r="D26" s="137">
        <v>27954</v>
      </c>
      <c r="E26" s="137">
        <v>0</v>
      </c>
      <c r="F26" s="137">
        <v>10</v>
      </c>
      <c r="G26" s="140">
        <v>0</v>
      </c>
      <c r="H26" s="98">
        <f t="shared" si="12"/>
        <v>0</v>
      </c>
      <c r="I26" s="99">
        <f t="shared" si="13"/>
        <v>10</v>
      </c>
      <c r="J26" s="100">
        <f>SUM(G$14:G26)</f>
        <v>0</v>
      </c>
      <c r="K26" s="100">
        <f t="shared" si="11"/>
        <v>12000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9"/>
      <c r="Q26" s="440"/>
      <c r="R26" s="441"/>
      <c r="S26" s="142">
        <v>0</v>
      </c>
      <c r="T26" s="144">
        <v>0</v>
      </c>
      <c r="U26" s="144">
        <v>0</v>
      </c>
      <c r="V26" s="412"/>
      <c r="W26" s="413"/>
      <c r="X26" s="413"/>
      <c r="Y26" s="414"/>
      <c r="Z26" s="143">
        <v>42132</v>
      </c>
      <c r="AA26" s="159" t="s">
        <v>87</v>
      </c>
      <c r="AB26" s="144">
        <v>27954</v>
      </c>
      <c r="AC26" s="144">
        <v>3</v>
      </c>
      <c r="AD26" s="144">
        <v>0</v>
      </c>
      <c r="AE26" s="147">
        <v>142</v>
      </c>
      <c r="AF26" s="98">
        <f t="shared" si="17"/>
        <v>0.2380773345560141</v>
      </c>
      <c r="AG26" s="99">
        <f t="shared" si="18"/>
        <v>3</v>
      </c>
      <c r="AH26" s="100">
        <f>SUM(AE$14:AE26)</f>
        <v>8964</v>
      </c>
      <c r="AI26" s="100">
        <f t="shared" si="19"/>
        <v>3036</v>
      </c>
      <c r="AJ26" s="101">
        <f t="shared" si="20"/>
        <v>420</v>
      </c>
      <c r="AK26" s="102">
        <f t="shared" si="21"/>
        <v>142</v>
      </c>
      <c r="AL26" s="240">
        <f t="shared" si="22"/>
        <v>0.33809523809523812</v>
      </c>
      <c r="AM26" s="241"/>
      <c r="AN26" s="242" t="s">
        <v>100</v>
      </c>
      <c r="AO26" s="243"/>
      <c r="AP26" s="244"/>
      <c r="AQ26" s="3">
        <v>0</v>
      </c>
      <c r="AR26" s="10">
        <v>0</v>
      </c>
      <c r="AS26" s="10">
        <v>0</v>
      </c>
      <c r="AT26" s="245" t="s">
        <v>108</v>
      </c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15482</v>
      </c>
      <c r="BG26" s="100">
        <f t="shared" si="25"/>
        <v>-3482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15482</v>
      </c>
      <c r="CE26" s="100">
        <f t="shared" si="31"/>
        <v>-3482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6">
        <v>42091</v>
      </c>
      <c r="C27" s="159" t="s">
        <v>87</v>
      </c>
      <c r="D27" s="137">
        <v>27954</v>
      </c>
      <c r="E27" s="137">
        <v>0</v>
      </c>
      <c r="F27" s="137">
        <v>5</v>
      </c>
      <c r="G27" s="140">
        <v>0</v>
      </c>
      <c r="H27" s="98">
        <f t="shared" si="12"/>
        <v>0</v>
      </c>
      <c r="I27" s="99">
        <f t="shared" si="13"/>
        <v>6</v>
      </c>
      <c r="J27" s="100">
        <f>SUM(G$14:G27)</f>
        <v>0</v>
      </c>
      <c r="K27" s="100">
        <f t="shared" si="11"/>
        <v>12000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9"/>
      <c r="Q27" s="440"/>
      <c r="R27" s="441"/>
      <c r="S27" s="142">
        <v>1</v>
      </c>
      <c r="T27" s="144">
        <v>1</v>
      </c>
      <c r="U27" s="144">
        <v>0</v>
      </c>
      <c r="V27" s="412" t="s">
        <v>88</v>
      </c>
      <c r="W27" s="413"/>
      <c r="X27" s="413"/>
      <c r="Y27" s="414"/>
      <c r="Z27" s="143">
        <v>42136</v>
      </c>
      <c r="AA27" s="159" t="s">
        <v>87</v>
      </c>
      <c r="AB27" s="144">
        <v>27954</v>
      </c>
      <c r="AC27" s="144">
        <v>3</v>
      </c>
      <c r="AD27" s="144">
        <v>0</v>
      </c>
      <c r="AE27" s="147">
        <v>270</v>
      </c>
      <c r="AF27" s="98">
        <f t="shared" si="17"/>
        <v>0.45268225584594229</v>
      </c>
      <c r="AG27" s="99">
        <f t="shared" si="18"/>
        <v>4</v>
      </c>
      <c r="AH27" s="100">
        <f>SUM(AE$14:AE27)</f>
        <v>9234</v>
      </c>
      <c r="AI27" s="100">
        <f t="shared" si="19"/>
        <v>2766</v>
      </c>
      <c r="AJ27" s="101">
        <f t="shared" si="20"/>
        <v>420</v>
      </c>
      <c r="AK27" s="102">
        <f t="shared" si="21"/>
        <v>270</v>
      </c>
      <c r="AL27" s="240">
        <f t="shared" si="22"/>
        <v>0.6428571428571429</v>
      </c>
      <c r="AM27" s="241"/>
      <c r="AN27" s="242" t="s">
        <v>100</v>
      </c>
      <c r="AO27" s="243"/>
      <c r="AP27" s="244"/>
      <c r="AQ27" s="3">
        <v>1</v>
      </c>
      <c r="AR27" s="10">
        <v>2</v>
      </c>
      <c r="AS27" s="10">
        <v>0</v>
      </c>
      <c r="AT27" s="245" t="s">
        <v>109</v>
      </c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15482</v>
      </c>
      <c r="BG27" s="100">
        <f t="shared" si="25"/>
        <v>-3482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15482</v>
      </c>
      <c r="CE27" s="100">
        <f t="shared" si="31"/>
        <v>-3482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6">
        <v>42094</v>
      </c>
      <c r="C28" s="159" t="s">
        <v>87</v>
      </c>
      <c r="D28" s="137">
        <v>27954</v>
      </c>
      <c r="E28" s="137">
        <v>4</v>
      </c>
      <c r="F28" s="137">
        <v>3</v>
      </c>
      <c r="G28" s="140">
        <v>392</v>
      </c>
      <c r="H28" s="98">
        <f t="shared" si="12"/>
        <v>0.657227571450405</v>
      </c>
      <c r="I28" s="99">
        <f t="shared" si="13"/>
        <v>10</v>
      </c>
      <c r="J28" s="100">
        <f>SUM(G$14:G28)</f>
        <v>392</v>
      </c>
      <c r="K28" s="100">
        <f t="shared" si="11"/>
        <v>11608</v>
      </c>
      <c r="L28" s="101">
        <f t="shared" si="14"/>
        <v>560</v>
      </c>
      <c r="M28" s="102">
        <f t="shared" si="15"/>
        <v>392</v>
      </c>
      <c r="N28" s="240">
        <f t="shared" si="16"/>
        <v>0.7</v>
      </c>
      <c r="O28" s="241"/>
      <c r="P28" s="439" t="s">
        <v>89</v>
      </c>
      <c r="Q28" s="440"/>
      <c r="R28" s="441"/>
      <c r="S28" s="142">
        <v>3</v>
      </c>
      <c r="T28" s="144">
        <v>0</v>
      </c>
      <c r="U28" s="144">
        <v>0</v>
      </c>
      <c r="V28" s="412" t="s">
        <v>90</v>
      </c>
      <c r="W28" s="413"/>
      <c r="X28" s="413"/>
      <c r="Y28" s="414"/>
      <c r="Z28" s="143">
        <v>42137</v>
      </c>
      <c r="AA28" s="159" t="s">
        <v>87</v>
      </c>
      <c r="AB28" s="144">
        <v>27954</v>
      </c>
      <c r="AC28" s="144">
        <v>3</v>
      </c>
      <c r="AD28" s="144">
        <v>0</v>
      </c>
      <c r="AE28" s="147">
        <v>180</v>
      </c>
      <c r="AF28" s="98">
        <f t="shared" si="17"/>
        <v>0.30178817056396151</v>
      </c>
      <c r="AG28" s="99">
        <f t="shared" si="18"/>
        <v>3</v>
      </c>
      <c r="AH28" s="100">
        <f>SUM(AE$14:AE28)</f>
        <v>9414</v>
      </c>
      <c r="AI28" s="100">
        <f t="shared" si="19"/>
        <v>2586</v>
      </c>
      <c r="AJ28" s="101">
        <f t="shared" si="20"/>
        <v>420</v>
      </c>
      <c r="AK28" s="102">
        <f t="shared" si="21"/>
        <v>180</v>
      </c>
      <c r="AL28" s="240">
        <f t="shared" si="22"/>
        <v>0.42857142857142855</v>
      </c>
      <c r="AM28" s="241"/>
      <c r="AN28" s="242" t="s">
        <v>100</v>
      </c>
      <c r="AO28" s="243"/>
      <c r="AP28" s="244"/>
      <c r="AQ28" s="3">
        <v>0</v>
      </c>
      <c r="AR28" s="10">
        <v>0</v>
      </c>
      <c r="AS28" s="10">
        <v>0</v>
      </c>
      <c r="AT28" s="245" t="s">
        <v>110</v>
      </c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15482</v>
      </c>
      <c r="BG28" s="100">
        <f t="shared" si="25"/>
        <v>-3482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15482</v>
      </c>
      <c r="CE28" s="100">
        <f t="shared" si="31"/>
        <v>-3482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6"/>
      <c r="C29" s="420" t="s">
        <v>91</v>
      </c>
      <c r="D29" s="421"/>
      <c r="E29" s="137">
        <f>SUM(E15:E28)</f>
        <v>4</v>
      </c>
      <c r="F29" s="137">
        <f>SUM(F15:F28)</f>
        <v>73.5</v>
      </c>
      <c r="G29" s="140">
        <f>SUM(G15:G28)</f>
        <v>392</v>
      </c>
      <c r="H29" s="98">
        <f t="shared" si="12"/>
        <v>0.657227571450405</v>
      </c>
      <c r="I29" s="99">
        <f t="shared" si="13"/>
        <v>94</v>
      </c>
      <c r="J29" s="100">
        <f>SUM(G$14:G29)</f>
        <v>784</v>
      </c>
      <c r="K29" s="100">
        <f t="shared" si="11"/>
        <v>11216</v>
      </c>
      <c r="L29" s="101">
        <f t="shared" si="14"/>
        <v>560</v>
      </c>
      <c r="M29" s="102">
        <f t="shared" si="15"/>
        <v>392</v>
      </c>
      <c r="N29" s="240">
        <f t="shared" si="16"/>
        <v>0.7</v>
      </c>
      <c r="O29" s="241"/>
      <c r="P29" s="439"/>
      <c r="Q29" s="440"/>
      <c r="R29" s="441"/>
      <c r="S29" s="142">
        <f>SUM(S15:S28)</f>
        <v>16.5</v>
      </c>
      <c r="T29" s="144"/>
      <c r="U29" s="144"/>
      <c r="V29" s="412"/>
      <c r="W29" s="413"/>
      <c r="X29" s="413"/>
      <c r="Y29" s="414"/>
      <c r="Z29" s="143">
        <v>42143</v>
      </c>
      <c r="AA29" s="159" t="s">
        <v>87</v>
      </c>
      <c r="AB29" s="144">
        <v>27954</v>
      </c>
      <c r="AC29" s="144">
        <v>2</v>
      </c>
      <c r="AD29" s="144">
        <v>0</v>
      </c>
      <c r="AE29" s="147">
        <v>180</v>
      </c>
      <c r="AF29" s="98">
        <f t="shared" si="17"/>
        <v>0.30178817056396151</v>
      </c>
      <c r="AG29" s="99">
        <f t="shared" si="18"/>
        <v>2</v>
      </c>
      <c r="AH29" s="100">
        <f>SUM(AE$14:AE29)</f>
        <v>9594</v>
      </c>
      <c r="AI29" s="100">
        <f t="shared" si="19"/>
        <v>2406</v>
      </c>
      <c r="AJ29" s="101">
        <f t="shared" si="20"/>
        <v>280</v>
      </c>
      <c r="AK29" s="102">
        <f t="shared" si="21"/>
        <v>180</v>
      </c>
      <c r="AL29" s="240">
        <f t="shared" si="22"/>
        <v>0.6428571428571429</v>
      </c>
      <c r="AM29" s="241"/>
      <c r="AN29" s="242" t="s">
        <v>100</v>
      </c>
      <c r="AO29" s="243"/>
      <c r="AP29" s="244"/>
      <c r="AQ29" s="3">
        <v>0</v>
      </c>
      <c r="AR29" s="10">
        <v>0</v>
      </c>
      <c r="AS29" s="10">
        <v>0</v>
      </c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15482</v>
      </c>
      <c r="BG29" s="100">
        <f t="shared" si="25"/>
        <v>-3482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15482</v>
      </c>
      <c r="CE29" s="100">
        <f t="shared" si="31"/>
        <v>-3482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6"/>
      <c r="C30" s="420" t="s">
        <v>92</v>
      </c>
      <c r="D30" s="422"/>
      <c r="E30" s="137">
        <v>-4</v>
      </c>
      <c r="F30" s="137">
        <v>-73.5</v>
      </c>
      <c r="G30" s="140">
        <v>-392</v>
      </c>
      <c r="H30" s="98">
        <f t="shared" si="12"/>
        <v>-0.657227571450405</v>
      </c>
      <c r="I30" s="99">
        <f t="shared" si="13"/>
        <v>-94</v>
      </c>
      <c r="J30" s="100">
        <f>SUM(G$14:G30)</f>
        <v>392</v>
      </c>
      <c r="K30" s="100">
        <f t="shared" si="11"/>
        <v>11608</v>
      </c>
      <c r="L30" s="101">
        <f t="shared" si="14"/>
        <v>-560</v>
      </c>
      <c r="M30" s="102">
        <f t="shared" si="15"/>
        <v>-392</v>
      </c>
      <c r="N30" s="240">
        <f t="shared" si="16"/>
        <v>0.7</v>
      </c>
      <c r="O30" s="241"/>
      <c r="P30" s="439"/>
      <c r="Q30" s="440"/>
      <c r="R30" s="441"/>
      <c r="S30" s="142">
        <v>-16.5</v>
      </c>
      <c r="T30" s="144"/>
      <c r="U30" s="144"/>
      <c r="V30" s="412"/>
      <c r="W30" s="413"/>
      <c r="X30" s="413"/>
      <c r="Y30" s="414"/>
      <c r="Z30" s="143">
        <v>42144</v>
      </c>
      <c r="AA30" s="159" t="s">
        <v>87</v>
      </c>
      <c r="AB30" s="144">
        <v>27954</v>
      </c>
      <c r="AC30" s="144">
        <v>3</v>
      </c>
      <c r="AD30" s="144">
        <v>0</v>
      </c>
      <c r="AE30" s="147">
        <v>226</v>
      </c>
      <c r="AF30" s="98">
        <f t="shared" si="17"/>
        <v>0.37891181415252945</v>
      </c>
      <c r="AG30" s="99">
        <f t="shared" si="18"/>
        <v>3</v>
      </c>
      <c r="AH30" s="100">
        <f>SUM(AE$14:AE30)</f>
        <v>9820</v>
      </c>
      <c r="AI30" s="100">
        <f t="shared" si="19"/>
        <v>2180</v>
      </c>
      <c r="AJ30" s="101">
        <f t="shared" si="20"/>
        <v>420</v>
      </c>
      <c r="AK30" s="102">
        <f t="shared" si="21"/>
        <v>226</v>
      </c>
      <c r="AL30" s="240">
        <f t="shared" si="22"/>
        <v>0.53809523809523807</v>
      </c>
      <c r="AM30" s="241"/>
      <c r="AN30" s="242" t="s">
        <v>100</v>
      </c>
      <c r="AO30" s="243"/>
      <c r="AP30" s="244"/>
      <c r="AQ30" s="3">
        <v>0</v>
      </c>
      <c r="AR30" s="10">
        <v>0</v>
      </c>
      <c r="AS30" s="10">
        <v>0</v>
      </c>
      <c r="AT30" s="245" t="s">
        <v>108</v>
      </c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15482</v>
      </c>
      <c r="BG30" s="100">
        <f t="shared" si="25"/>
        <v>-3482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15482</v>
      </c>
      <c r="CE30" s="100">
        <f t="shared" si="31"/>
        <v>-3482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6">
        <v>42095</v>
      </c>
      <c r="C31" s="159" t="s">
        <v>87</v>
      </c>
      <c r="D31" s="137">
        <v>27954</v>
      </c>
      <c r="E31" s="137">
        <v>10</v>
      </c>
      <c r="F31" s="137">
        <v>0</v>
      </c>
      <c r="G31" s="140">
        <v>518</v>
      </c>
      <c r="H31" s="98">
        <f t="shared" si="12"/>
        <v>0.86847929084517805</v>
      </c>
      <c r="I31" s="99">
        <f t="shared" si="13"/>
        <v>10</v>
      </c>
      <c r="J31" s="100">
        <f>SUM(G$14:G31)</f>
        <v>910</v>
      </c>
      <c r="K31" s="100">
        <f t="shared" si="11"/>
        <v>11090</v>
      </c>
      <c r="L31" s="101">
        <f t="shared" si="14"/>
        <v>1400</v>
      </c>
      <c r="M31" s="102">
        <f t="shared" si="15"/>
        <v>518</v>
      </c>
      <c r="N31" s="240">
        <f t="shared" si="16"/>
        <v>0.37</v>
      </c>
      <c r="O31" s="241"/>
      <c r="P31" s="439"/>
      <c r="Q31" s="440"/>
      <c r="R31" s="441"/>
      <c r="S31" s="142">
        <v>0</v>
      </c>
      <c r="T31" s="144">
        <v>0</v>
      </c>
      <c r="U31" s="144">
        <v>0</v>
      </c>
      <c r="V31" s="412"/>
      <c r="W31" s="413"/>
      <c r="X31" s="413"/>
      <c r="Y31" s="414"/>
      <c r="Z31" s="143">
        <v>42150</v>
      </c>
      <c r="AA31" s="159" t="s">
        <v>87</v>
      </c>
      <c r="AB31" s="144">
        <v>27954</v>
      </c>
      <c r="AC31" s="144">
        <v>8</v>
      </c>
      <c r="AD31" s="144">
        <v>0</v>
      </c>
      <c r="AE31" s="147">
        <v>560</v>
      </c>
      <c r="AF31" s="98">
        <f t="shared" si="17"/>
        <v>0.93889653064343581</v>
      </c>
      <c r="AG31" s="99">
        <f t="shared" si="18"/>
        <v>10</v>
      </c>
      <c r="AH31" s="100">
        <f>SUM(AE$14:AE31)</f>
        <v>10380</v>
      </c>
      <c r="AI31" s="100">
        <f t="shared" si="19"/>
        <v>1620</v>
      </c>
      <c r="AJ31" s="101">
        <f t="shared" si="20"/>
        <v>1120</v>
      </c>
      <c r="AK31" s="102">
        <f t="shared" si="21"/>
        <v>560</v>
      </c>
      <c r="AL31" s="240">
        <f t="shared" si="22"/>
        <v>0.5</v>
      </c>
      <c r="AM31" s="241"/>
      <c r="AN31" s="242" t="s">
        <v>100</v>
      </c>
      <c r="AO31" s="243"/>
      <c r="AP31" s="244"/>
      <c r="AQ31" s="3">
        <v>2</v>
      </c>
      <c r="AR31" s="10">
        <v>2</v>
      </c>
      <c r="AS31" s="10">
        <v>0</v>
      </c>
      <c r="AT31" s="245" t="s">
        <v>111</v>
      </c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15482</v>
      </c>
      <c r="BG31" s="100">
        <f t="shared" si="25"/>
        <v>-3482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15482</v>
      </c>
      <c r="CE31" s="100">
        <f t="shared" si="31"/>
        <v>-3482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6">
        <v>42096</v>
      </c>
      <c r="C32" s="159" t="s">
        <v>87</v>
      </c>
      <c r="D32" s="137">
        <v>27954</v>
      </c>
      <c r="E32" s="137">
        <v>10</v>
      </c>
      <c r="F32" s="137">
        <v>0</v>
      </c>
      <c r="G32" s="140">
        <v>584</v>
      </c>
      <c r="H32" s="98">
        <f t="shared" si="12"/>
        <v>0.97913495338529732</v>
      </c>
      <c r="I32" s="99">
        <f t="shared" si="13"/>
        <v>10</v>
      </c>
      <c r="J32" s="100">
        <f>SUM(G$14:G32)</f>
        <v>1494</v>
      </c>
      <c r="K32" s="100">
        <f t="shared" si="11"/>
        <v>10506</v>
      </c>
      <c r="L32" s="101">
        <f t="shared" si="14"/>
        <v>1400</v>
      </c>
      <c r="M32" s="102">
        <f t="shared" si="15"/>
        <v>584</v>
      </c>
      <c r="N32" s="240">
        <f t="shared" si="16"/>
        <v>0.41714285714285715</v>
      </c>
      <c r="O32" s="241"/>
      <c r="P32" s="439"/>
      <c r="Q32" s="440"/>
      <c r="R32" s="441"/>
      <c r="S32" s="142">
        <v>0</v>
      </c>
      <c r="T32" s="144">
        <v>0</v>
      </c>
      <c r="U32" s="144">
        <v>0</v>
      </c>
      <c r="V32" s="412" t="s">
        <v>93</v>
      </c>
      <c r="W32" s="413"/>
      <c r="X32" s="413"/>
      <c r="Y32" s="414"/>
      <c r="Z32" s="143">
        <v>42151</v>
      </c>
      <c r="AA32" s="159" t="s">
        <v>87</v>
      </c>
      <c r="AB32" s="144">
        <v>27954</v>
      </c>
      <c r="AC32" s="144">
        <v>5</v>
      </c>
      <c r="AD32" s="144">
        <v>0</v>
      </c>
      <c r="AE32" s="147">
        <v>320</v>
      </c>
      <c r="AF32" s="98">
        <f t="shared" si="17"/>
        <v>0.53651230322482046</v>
      </c>
      <c r="AG32" s="99">
        <f t="shared" si="18"/>
        <v>10</v>
      </c>
      <c r="AH32" s="100">
        <f>SUM(AE$14:AE32)</f>
        <v>10700</v>
      </c>
      <c r="AI32" s="100">
        <f t="shared" si="19"/>
        <v>1300</v>
      </c>
      <c r="AJ32" s="101">
        <f t="shared" si="20"/>
        <v>700</v>
      </c>
      <c r="AK32" s="102">
        <f t="shared" si="21"/>
        <v>320</v>
      </c>
      <c r="AL32" s="240">
        <f t="shared" si="22"/>
        <v>0.45714285714285713</v>
      </c>
      <c r="AM32" s="241"/>
      <c r="AN32" s="242"/>
      <c r="AO32" s="243"/>
      <c r="AP32" s="244"/>
      <c r="AQ32" s="3">
        <v>5</v>
      </c>
      <c r="AR32" s="10">
        <v>2</v>
      </c>
      <c r="AS32" s="10">
        <v>0</v>
      </c>
      <c r="AT32" s="245" t="s">
        <v>112</v>
      </c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15482</v>
      </c>
      <c r="BG32" s="100">
        <f t="shared" si="25"/>
        <v>-3482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15482</v>
      </c>
      <c r="CE32" s="100">
        <f t="shared" si="31"/>
        <v>-3482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6">
        <v>42100</v>
      </c>
      <c r="C33" s="159" t="s">
        <v>87</v>
      </c>
      <c r="D33" s="137">
        <v>27954</v>
      </c>
      <c r="E33" s="137">
        <v>5</v>
      </c>
      <c r="F33" s="137">
        <v>0</v>
      </c>
      <c r="G33" s="140">
        <v>381</v>
      </c>
      <c r="H33" s="98">
        <f t="shared" si="12"/>
        <v>0.63878496102705185</v>
      </c>
      <c r="I33" s="99">
        <f t="shared" si="13"/>
        <v>10</v>
      </c>
      <c r="J33" s="100">
        <f>SUM(G$14:G33)</f>
        <v>1875</v>
      </c>
      <c r="K33" s="100">
        <f t="shared" si="11"/>
        <v>10125</v>
      </c>
      <c r="L33" s="101">
        <f t="shared" si="14"/>
        <v>700</v>
      </c>
      <c r="M33" s="102">
        <f t="shared" si="15"/>
        <v>381</v>
      </c>
      <c r="N33" s="240">
        <f t="shared" si="16"/>
        <v>0.54428571428571426</v>
      </c>
      <c r="O33" s="241"/>
      <c r="P33" s="439"/>
      <c r="Q33" s="440"/>
      <c r="R33" s="441"/>
      <c r="S33" s="142">
        <v>5</v>
      </c>
      <c r="T33" s="144">
        <v>1</v>
      </c>
      <c r="U33" s="144">
        <v>0</v>
      </c>
      <c r="V33" s="412" t="s">
        <v>94</v>
      </c>
      <c r="W33" s="413"/>
      <c r="X33" s="413"/>
      <c r="Y33" s="414"/>
      <c r="Z33" s="143">
        <v>42152</v>
      </c>
      <c r="AA33" s="159" t="s">
        <v>87</v>
      </c>
      <c r="AB33" s="144">
        <v>27954</v>
      </c>
      <c r="AC33" s="144">
        <v>0</v>
      </c>
      <c r="AD33" s="144">
        <v>0</v>
      </c>
      <c r="AE33" s="147">
        <v>0</v>
      </c>
      <c r="AF33" s="98">
        <f t="shared" si="17"/>
        <v>0</v>
      </c>
      <c r="AG33" s="99">
        <f t="shared" si="18"/>
        <v>1</v>
      </c>
      <c r="AH33" s="100">
        <f>SUM(AE$14:AE33)</f>
        <v>10700</v>
      </c>
      <c r="AI33" s="100">
        <f t="shared" si="19"/>
        <v>1300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>
        <v>1</v>
      </c>
      <c r="AR33" s="10">
        <v>2</v>
      </c>
      <c r="AS33" s="10">
        <v>0</v>
      </c>
      <c r="AT33" s="245" t="s">
        <v>112</v>
      </c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15482</v>
      </c>
      <c r="BG33" s="100">
        <f t="shared" si="25"/>
        <v>-3482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15482</v>
      </c>
      <c r="CE33" s="100">
        <f t="shared" si="31"/>
        <v>-3482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6">
        <v>42101</v>
      </c>
      <c r="C34" s="159" t="s">
        <v>87</v>
      </c>
      <c r="D34" s="137">
        <v>27954</v>
      </c>
      <c r="E34" s="137">
        <v>5</v>
      </c>
      <c r="F34" s="137">
        <v>0</v>
      </c>
      <c r="G34" s="140">
        <v>396</v>
      </c>
      <c r="H34" s="98">
        <f t="shared" si="12"/>
        <v>0.6639339752407154</v>
      </c>
      <c r="I34" s="99">
        <f t="shared" si="13"/>
        <v>10</v>
      </c>
      <c r="J34" s="100">
        <f>SUM(G$14:G34)</f>
        <v>2271</v>
      </c>
      <c r="K34" s="100">
        <f t="shared" si="11"/>
        <v>9729</v>
      </c>
      <c r="L34" s="101">
        <f t="shared" si="14"/>
        <v>700</v>
      </c>
      <c r="M34" s="102">
        <f t="shared" si="15"/>
        <v>396</v>
      </c>
      <c r="N34" s="240">
        <f t="shared" si="16"/>
        <v>0.56571428571428573</v>
      </c>
      <c r="O34" s="241"/>
      <c r="P34" s="439"/>
      <c r="Q34" s="440"/>
      <c r="R34" s="441"/>
      <c r="S34" s="142">
        <v>5</v>
      </c>
      <c r="T34" s="144">
        <v>0</v>
      </c>
      <c r="U34" s="144">
        <v>0</v>
      </c>
      <c r="V34" s="412" t="s">
        <v>96</v>
      </c>
      <c r="W34" s="413"/>
      <c r="X34" s="413"/>
      <c r="Y34" s="414"/>
      <c r="Z34" s="143">
        <v>42153</v>
      </c>
      <c r="AA34" s="159" t="s">
        <v>87</v>
      </c>
      <c r="AB34" s="144">
        <v>27954</v>
      </c>
      <c r="AC34" s="144">
        <v>7</v>
      </c>
      <c r="AD34" s="144">
        <v>0</v>
      </c>
      <c r="AE34" s="147">
        <v>520</v>
      </c>
      <c r="AF34" s="98">
        <f t="shared" si="17"/>
        <v>0.87183249274033336</v>
      </c>
      <c r="AG34" s="99">
        <f t="shared" si="18"/>
        <v>9</v>
      </c>
      <c r="AH34" s="100">
        <f>SUM(AE$14:AE34)</f>
        <v>11220</v>
      </c>
      <c r="AI34" s="100">
        <f t="shared" si="19"/>
        <v>780</v>
      </c>
      <c r="AJ34" s="101">
        <f t="shared" si="20"/>
        <v>980</v>
      </c>
      <c r="AK34" s="102">
        <f t="shared" si="21"/>
        <v>520</v>
      </c>
      <c r="AL34" s="240">
        <f t="shared" si="22"/>
        <v>0.53061224489795922</v>
      </c>
      <c r="AM34" s="241"/>
      <c r="AN34" s="242"/>
      <c r="AO34" s="243"/>
      <c r="AP34" s="244"/>
      <c r="AQ34" s="3">
        <v>2</v>
      </c>
      <c r="AR34" s="10">
        <v>4</v>
      </c>
      <c r="AS34" s="10">
        <v>0</v>
      </c>
      <c r="AT34" s="245" t="s">
        <v>113</v>
      </c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15482</v>
      </c>
      <c r="BG34" s="100">
        <f t="shared" si="25"/>
        <v>-3482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15482</v>
      </c>
      <c r="CE34" s="100">
        <f t="shared" si="31"/>
        <v>-3482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6">
        <v>42102</v>
      </c>
      <c r="C35" s="159" t="s">
        <v>87</v>
      </c>
      <c r="D35" s="137">
        <v>27954</v>
      </c>
      <c r="E35" s="137">
        <v>10</v>
      </c>
      <c r="F35" s="137">
        <v>0</v>
      </c>
      <c r="G35" s="140">
        <v>208</v>
      </c>
      <c r="H35" s="98">
        <f t="shared" si="12"/>
        <v>0.34873299709613331</v>
      </c>
      <c r="I35" s="99">
        <f t="shared" si="13"/>
        <v>10</v>
      </c>
      <c r="J35" s="100">
        <f>SUM(G$14:G35)</f>
        <v>2479</v>
      </c>
      <c r="K35" s="100">
        <f t="shared" si="11"/>
        <v>9521</v>
      </c>
      <c r="L35" s="101">
        <f t="shared" si="14"/>
        <v>1400</v>
      </c>
      <c r="M35" s="102">
        <f t="shared" si="15"/>
        <v>208</v>
      </c>
      <c r="N35" s="240">
        <f t="shared" si="16"/>
        <v>0.14857142857142858</v>
      </c>
      <c r="O35" s="241"/>
      <c r="P35" s="439"/>
      <c r="Q35" s="440"/>
      <c r="R35" s="441"/>
      <c r="S35" s="142">
        <v>0</v>
      </c>
      <c r="T35" s="144">
        <v>0</v>
      </c>
      <c r="U35" s="144">
        <v>0</v>
      </c>
      <c r="V35" s="412" t="s">
        <v>97</v>
      </c>
      <c r="W35" s="413"/>
      <c r="X35" s="413"/>
      <c r="Y35" s="414"/>
      <c r="Z35" s="143"/>
      <c r="AA35" s="420" t="s">
        <v>114</v>
      </c>
      <c r="AB35" s="421"/>
      <c r="AC35" s="144">
        <f>SUM(AC20:AC34)</f>
        <v>80.5</v>
      </c>
      <c r="AD35" s="144">
        <f>SUM(AD20:AD34)</f>
        <v>0</v>
      </c>
      <c r="AE35" s="147">
        <f>SUM(AE20:AE34)</f>
        <v>5369</v>
      </c>
      <c r="AF35" s="98">
        <f t="shared" si="17"/>
        <v>9.0016704875439419</v>
      </c>
      <c r="AG35" s="99">
        <f t="shared" si="18"/>
        <v>95.5</v>
      </c>
      <c r="AH35" s="100">
        <f>SUM(AE$14:AE35)</f>
        <v>16589</v>
      </c>
      <c r="AI35" s="100">
        <f t="shared" si="19"/>
        <v>-4589</v>
      </c>
      <c r="AJ35" s="101">
        <f t="shared" si="20"/>
        <v>11270</v>
      </c>
      <c r="AK35" s="102">
        <f t="shared" si="21"/>
        <v>5369</v>
      </c>
      <c r="AL35" s="240">
        <f t="shared" si="22"/>
        <v>0.47639751552795029</v>
      </c>
      <c r="AM35" s="241"/>
      <c r="AN35" s="242"/>
      <c r="AO35" s="243"/>
      <c r="AP35" s="244"/>
      <c r="AQ35" s="3">
        <f>SUM(AQ20:AQ34)</f>
        <v>15</v>
      </c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15482</v>
      </c>
      <c r="BG35" s="100">
        <f t="shared" si="25"/>
        <v>-3482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15482</v>
      </c>
      <c r="CE35" s="100">
        <f t="shared" si="31"/>
        <v>-3482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6">
        <v>42103</v>
      </c>
      <c r="C36" s="159" t="s">
        <v>87</v>
      </c>
      <c r="D36" s="137">
        <v>27954</v>
      </c>
      <c r="E36" s="137">
        <v>0</v>
      </c>
      <c r="F36" s="137">
        <v>0</v>
      </c>
      <c r="G36" s="140">
        <v>0</v>
      </c>
      <c r="H36" s="98">
        <f t="shared" si="12"/>
        <v>0</v>
      </c>
      <c r="I36" s="99">
        <f t="shared" si="13"/>
        <v>10</v>
      </c>
      <c r="J36" s="100">
        <f>SUM(G$14:G36)</f>
        <v>2479</v>
      </c>
      <c r="K36" s="100">
        <f t="shared" si="11"/>
        <v>9521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9"/>
      <c r="Q36" s="440"/>
      <c r="R36" s="441"/>
      <c r="S36" s="142">
        <v>10</v>
      </c>
      <c r="T36" s="144">
        <v>0</v>
      </c>
      <c r="U36" s="144">
        <v>0</v>
      </c>
      <c r="V36" s="412" t="s">
        <v>98</v>
      </c>
      <c r="W36" s="413"/>
      <c r="X36" s="413"/>
      <c r="Y36" s="414"/>
      <c r="Z36" s="143"/>
      <c r="AA36" s="420" t="s">
        <v>115</v>
      </c>
      <c r="AB36" s="421"/>
      <c r="AC36" s="144">
        <v>-80.5</v>
      </c>
      <c r="AD36" s="144">
        <v>0</v>
      </c>
      <c r="AE36" s="147">
        <v>-5369</v>
      </c>
      <c r="AF36" s="98">
        <f t="shared" si="17"/>
        <v>-9.0016704875439419</v>
      </c>
      <c r="AG36" s="99">
        <f t="shared" si="18"/>
        <v>-95.5</v>
      </c>
      <c r="AH36" s="100">
        <f>SUM(AE$14:AE36)</f>
        <v>11220</v>
      </c>
      <c r="AI36" s="100">
        <f t="shared" si="19"/>
        <v>780</v>
      </c>
      <c r="AJ36" s="101">
        <f t="shared" si="20"/>
        <v>-11270</v>
      </c>
      <c r="AK36" s="102">
        <f t="shared" si="21"/>
        <v>-5369</v>
      </c>
      <c r="AL36" s="240">
        <f t="shared" si="22"/>
        <v>0.47639751552795029</v>
      </c>
      <c r="AM36" s="241"/>
      <c r="AN36" s="242"/>
      <c r="AO36" s="243"/>
      <c r="AP36" s="244"/>
      <c r="AQ36" s="3">
        <v>-15</v>
      </c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15482</v>
      </c>
      <c r="BG36" s="100">
        <f t="shared" si="25"/>
        <v>-3482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15482</v>
      </c>
      <c r="CE36" s="100">
        <f t="shared" si="31"/>
        <v>-3482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6">
        <v>42104</v>
      </c>
      <c r="C37" s="159" t="s">
        <v>87</v>
      </c>
      <c r="D37" s="137">
        <v>27954</v>
      </c>
      <c r="E37" s="137">
        <v>9.5</v>
      </c>
      <c r="F37" s="137">
        <v>0</v>
      </c>
      <c r="G37" s="140">
        <v>425</v>
      </c>
      <c r="H37" s="98">
        <f t="shared" si="12"/>
        <v>0.71255540272046469</v>
      </c>
      <c r="I37" s="99">
        <f t="shared" si="13"/>
        <v>9.5</v>
      </c>
      <c r="J37" s="100">
        <f>SUM(G$14:G37)</f>
        <v>2904</v>
      </c>
      <c r="K37" s="100">
        <f t="shared" si="11"/>
        <v>9096</v>
      </c>
      <c r="L37" s="101">
        <f t="shared" si="14"/>
        <v>1330</v>
      </c>
      <c r="M37" s="102">
        <f t="shared" si="15"/>
        <v>425</v>
      </c>
      <c r="N37" s="240">
        <f t="shared" si="16"/>
        <v>0.31954887218045114</v>
      </c>
      <c r="O37" s="241"/>
      <c r="P37" s="439"/>
      <c r="Q37" s="440"/>
      <c r="R37" s="441"/>
      <c r="S37" s="142">
        <v>0</v>
      </c>
      <c r="T37" s="144">
        <v>0</v>
      </c>
      <c r="U37" s="144">
        <v>0</v>
      </c>
      <c r="V37" s="412"/>
      <c r="W37" s="413"/>
      <c r="X37" s="413"/>
      <c r="Y37" s="414"/>
      <c r="Z37" s="143">
        <v>42156</v>
      </c>
      <c r="AA37" s="159" t="s">
        <v>87</v>
      </c>
      <c r="AB37" s="144">
        <v>27954</v>
      </c>
      <c r="AC37" s="144">
        <v>5</v>
      </c>
      <c r="AD37" s="144">
        <v>0</v>
      </c>
      <c r="AE37" s="147">
        <v>387</v>
      </c>
      <c r="AF37" s="98">
        <f t="shared" si="17"/>
        <v>0.64884456671251722</v>
      </c>
      <c r="AG37" s="99">
        <f t="shared" si="18"/>
        <v>10</v>
      </c>
      <c r="AH37" s="100">
        <f>SUM(AE$14:AE37)</f>
        <v>11607</v>
      </c>
      <c r="AI37" s="100">
        <f t="shared" si="19"/>
        <v>393</v>
      </c>
      <c r="AJ37" s="101">
        <f t="shared" si="20"/>
        <v>700</v>
      </c>
      <c r="AK37" s="102">
        <f t="shared" si="21"/>
        <v>387</v>
      </c>
      <c r="AL37" s="240">
        <f t="shared" si="22"/>
        <v>0.55285714285714282</v>
      </c>
      <c r="AM37" s="241"/>
      <c r="AN37" s="242"/>
      <c r="AO37" s="243"/>
      <c r="AP37" s="244"/>
      <c r="AQ37" s="3">
        <v>5</v>
      </c>
      <c r="AR37" s="10">
        <v>4</v>
      </c>
      <c r="AS37" s="10">
        <v>60</v>
      </c>
      <c r="AT37" s="359" t="s">
        <v>116</v>
      </c>
      <c r="AU37" s="360"/>
      <c r="AV37" s="360"/>
      <c r="AW37" s="36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15482</v>
      </c>
      <c r="BG37" s="100">
        <f t="shared" si="25"/>
        <v>-3482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15482</v>
      </c>
      <c r="CE37" s="100">
        <f t="shared" si="31"/>
        <v>-3482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6">
        <v>42107</v>
      </c>
      <c r="C38" s="159" t="s">
        <v>87</v>
      </c>
      <c r="D38" s="137">
        <v>27954</v>
      </c>
      <c r="E38" s="137">
        <v>10</v>
      </c>
      <c r="F38" s="137">
        <v>0</v>
      </c>
      <c r="G38" s="140">
        <v>530</v>
      </c>
      <c r="H38" s="98">
        <f t="shared" si="12"/>
        <v>0.88859850221610892</v>
      </c>
      <c r="I38" s="99">
        <f t="shared" si="13"/>
        <v>10</v>
      </c>
      <c r="J38" s="100">
        <f>SUM(G$14:G38)</f>
        <v>3434</v>
      </c>
      <c r="K38" s="100">
        <f t="shared" si="11"/>
        <v>8566</v>
      </c>
      <c r="L38" s="101">
        <f t="shared" si="14"/>
        <v>1400</v>
      </c>
      <c r="M38" s="102">
        <f t="shared" si="15"/>
        <v>530</v>
      </c>
      <c r="N38" s="240">
        <f t="shared" si="16"/>
        <v>0.37857142857142856</v>
      </c>
      <c r="O38" s="241"/>
      <c r="P38" s="439" t="s">
        <v>89</v>
      </c>
      <c r="Q38" s="440"/>
      <c r="R38" s="441"/>
      <c r="S38" s="142">
        <v>0</v>
      </c>
      <c r="T38" s="144">
        <v>0</v>
      </c>
      <c r="U38" s="144">
        <v>0</v>
      </c>
      <c r="V38" s="412"/>
      <c r="W38" s="413"/>
      <c r="X38" s="413"/>
      <c r="Y38" s="414"/>
      <c r="Z38" s="9">
        <v>42157</v>
      </c>
      <c r="AA38" s="15" t="s">
        <v>87</v>
      </c>
      <c r="AB38" s="10">
        <v>27954</v>
      </c>
      <c r="AC38" s="10">
        <v>7</v>
      </c>
      <c r="AD38" s="10">
        <v>0</v>
      </c>
      <c r="AE38" s="52">
        <v>520</v>
      </c>
      <c r="AF38" s="98">
        <f t="shared" si="17"/>
        <v>0.87183249274033336</v>
      </c>
      <c r="AG38" s="99">
        <f t="shared" si="18"/>
        <v>8</v>
      </c>
      <c r="AH38" s="100">
        <f>SUM(AE$14:AE38)</f>
        <v>12127</v>
      </c>
      <c r="AI38" s="100">
        <f t="shared" si="19"/>
        <v>-127</v>
      </c>
      <c r="AJ38" s="101">
        <f t="shared" si="20"/>
        <v>980</v>
      </c>
      <c r="AK38" s="102">
        <f t="shared" si="21"/>
        <v>520</v>
      </c>
      <c r="AL38" s="240">
        <f t="shared" si="22"/>
        <v>0.53061224489795922</v>
      </c>
      <c r="AM38" s="241"/>
      <c r="AN38" s="242"/>
      <c r="AO38" s="243"/>
      <c r="AP38" s="244"/>
      <c r="AQ38" s="3">
        <v>1</v>
      </c>
      <c r="AR38" s="10">
        <v>2</v>
      </c>
      <c r="AS38" s="10">
        <v>0</v>
      </c>
      <c r="AT38" s="245" t="s">
        <v>113</v>
      </c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15482</v>
      </c>
      <c r="BG38" s="100">
        <f t="shared" si="25"/>
        <v>-3482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15482</v>
      </c>
      <c r="CE38" s="100">
        <f t="shared" si="31"/>
        <v>-3482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>
        <v>42108</v>
      </c>
      <c r="C39" s="15" t="s">
        <v>87</v>
      </c>
      <c r="D39" s="10">
        <v>27954</v>
      </c>
      <c r="E39" s="10">
        <v>10</v>
      </c>
      <c r="F39" s="10">
        <v>0</v>
      </c>
      <c r="G39" s="52">
        <v>588</v>
      </c>
      <c r="H39" s="98">
        <f t="shared" si="12"/>
        <v>0.98584135717560761</v>
      </c>
      <c r="I39" s="99">
        <f t="shared" si="13"/>
        <v>10</v>
      </c>
      <c r="J39" s="100">
        <f>SUM(G$14:G39)</f>
        <v>4022</v>
      </c>
      <c r="K39" s="100">
        <f t="shared" si="11"/>
        <v>7978</v>
      </c>
      <c r="L39" s="101">
        <f t="shared" si="14"/>
        <v>1400</v>
      </c>
      <c r="M39" s="102">
        <f t="shared" si="15"/>
        <v>588</v>
      </c>
      <c r="N39" s="240">
        <f t="shared" si="16"/>
        <v>0.42</v>
      </c>
      <c r="O39" s="241"/>
      <c r="P39" s="242"/>
      <c r="Q39" s="243"/>
      <c r="R39" s="244"/>
      <c r="S39" s="3">
        <v>0</v>
      </c>
      <c r="T39" s="10">
        <v>0</v>
      </c>
      <c r="U39" s="10">
        <v>0</v>
      </c>
      <c r="V39" s="245"/>
      <c r="W39" s="246"/>
      <c r="X39" s="246"/>
      <c r="Y39" s="247"/>
      <c r="Z39" s="9">
        <v>42163</v>
      </c>
      <c r="AA39" s="15" t="s">
        <v>87</v>
      </c>
      <c r="AB39" s="10">
        <v>27954</v>
      </c>
      <c r="AC39" s="10">
        <v>5</v>
      </c>
      <c r="AD39" s="10">
        <v>0</v>
      </c>
      <c r="AE39" s="52">
        <v>390</v>
      </c>
      <c r="AF39" s="98">
        <f t="shared" si="17"/>
        <v>0.65387436955524991</v>
      </c>
      <c r="AG39" s="99">
        <f t="shared" si="18"/>
        <v>7</v>
      </c>
      <c r="AH39" s="100">
        <f>SUM(AE$14:AE39)</f>
        <v>12517</v>
      </c>
      <c r="AI39" s="100">
        <f t="shared" si="19"/>
        <v>-517</v>
      </c>
      <c r="AJ39" s="101">
        <f t="shared" si="20"/>
        <v>700</v>
      </c>
      <c r="AK39" s="102">
        <f t="shared" si="21"/>
        <v>390</v>
      </c>
      <c r="AL39" s="240">
        <f t="shared" si="22"/>
        <v>0.55714285714285716</v>
      </c>
      <c r="AM39" s="241"/>
      <c r="AN39" s="242" t="s">
        <v>100</v>
      </c>
      <c r="AO39" s="243"/>
      <c r="AP39" s="244"/>
      <c r="AQ39" s="3">
        <v>2</v>
      </c>
      <c r="AR39" s="10">
        <v>2</v>
      </c>
      <c r="AS39" s="10">
        <v>0</v>
      </c>
      <c r="AT39" s="245" t="s">
        <v>117</v>
      </c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15482</v>
      </c>
      <c r="BG39" s="100">
        <f t="shared" si="25"/>
        <v>-3482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15482</v>
      </c>
      <c r="CE39" s="100">
        <f t="shared" si="31"/>
        <v>-3482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4022</v>
      </c>
      <c r="K40" s="100">
        <f t="shared" si="11"/>
        <v>7978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12517</v>
      </c>
      <c r="AI40" s="100">
        <f t="shared" si="19"/>
        <v>-517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15482</v>
      </c>
      <c r="BG40" s="100">
        <f t="shared" si="25"/>
        <v>-3482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15482</v>
      </c>
      <c r="CE40" s="100">
        <f t="shared" si="31"/>
        <v>-3482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9" t="s">
        <v>0</v>
      </c>
      <c r="C41" s="410"/>
      <c r="D41" s="411"/>
      <c r="E41" s="114">
        <f>SUM(E15:E40)</f>
        <v>73.5</v>
      </c>
      <c r="F41" s="114">
        <f>SUM(F15:F40)</f>
        <v>73.5</v>
      </c>
      <c r="G41" s="115">
        <f>SUM(G15:G40)</f>
        <v>4022</v>
      </c>
      <c r="H41" s="116">
        <f>SUM(H15:H40)</f>
        <v>6.7432890111569623</v>
      </c>
      <c r="I41" s="114">
        <f>IF(X4="",0,(SUM(I15:I40)-X4))</f>
        <v>110</v>
      </c>
      <c r="J41" s="115">
        <f>J40</f>
        <v>4022</v>
      </c>
      <c r="K41" s="115">
        <f>K40</f>
        <v>7978</v>
      </c>
      <c r="L41" s="114">
        <f>SUM(L15:L40)</f>
        <v>10290</v>
      </c>
      <c r="M41" s="111" t="s">
        <v>0</v>
      </c>
      <c r="N41" s="392" t="s">
        <v>0</v>
      </c>
      <c r="O41" s="393"/>
      <c r="P41" s="402"/>
      <c r="Q41" s="403"/>
      <c r="R41" s="403"/>
      <c r="S41" s="122">
        <f>SUM(S15:S40)</f>
        <v>36.5</v>
      </c>
      <c r="T41" s="111"/>
      <c r="U41" s="123">
        <f>SUM(U15:U40)</f>
        <v>0</v>
      </c>
      <c r="V41" s="397" t="s">
        <v>36</v>
      </c>
      <c r="W41" s="398"/>
      <c r="X41" s="398"/>
      <c r="Y41" s="399"/>
      <c r="Z41" s="66"/>
      <c r="AA41" s="67"/>
      <c r="AB41" s="68" t="s">
        <v>0</v>
      </c>
      <c r="AC41" s="114">
        <f>SUM(AC14:AC40)</f>
        <v>216</v>
      </c>
      <c r="AD41" s="114">
        <f>SUM(AD14:AD40)</f>
        <v>73.5</v>
      </c>
      <c r="AE41" s="115">
        <f>SUM(AE14:AE40)</f>
        <v>12517</v>
      </c>
      <c r="AF41" s="116">
        <f>SUM(AF14:AF40)</f>
        <v>20.986014060828378</v>
      </c>
      <c r="AG41" s="114">
        <f>SUM(AG14:AG40)</f>
        <v>280.5</v>
      </c>
      <c r="AH41" s="115">
        <f>AH40</f>
        <v>12517</v>
      </c>
      <c r="AI41" s="115">
        <f>AI40</f>
        <v>-517</v>
      </c>
      <c r="AJ41" s="114">
        <f>SUM(AJ14:AJ40)</f>
        <v>30240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64.5</v>
      </c>
      <c r="AR41" s="68"/>
      <c r="AS41" s="125">
        <f>SUM(AS14:AS40)</f>
        <v>240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258.5</v>
      </c>
      <c r="BB41" s="114">
        <f>SUM(BB14:BB40)</f>
        <v>73.5</v>
      </c>
      <c r="BC41" s="115">
        <f>SUM(BC14:BC40)</f>
        <v>15482</v>
      </c>
      <c r="BD41" s="116">
        <f>SUM(BD14:BD40)</f>
        <v>25.957135870395856</v>
      </c>
      <c r="BE41" s="114">
        <f>SUM(BE14:BE40)</f>
        <v>335</v>
      </c>
      <c r="BF41" s="115">
        <f>BF40</f>
        <v>15482</v>
      </c>
      <c r="BG41" s="115">
        <f>BG40</f>
        <v>-3482</v>
      </c>
      <c r="BH41" s="114">
        <f>SUM(BH14:BH40)</f>
        <v>36190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76.5</v>
      </c>
      <c r="BP41" s="114"/>
      <c r="BQ41" s="125">
        <f>SUM(BQ14:BQ40)</f>
        <v>295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258.5</v>
      </c>
      <c r="BZ41" s="114">
        <f>SUM(BZ14:BZ40)</f>
        <v>73.5</v>
      </c>
      <c r="CA41" s="115">
        <f>SUM(CA14:CA40)</f>
        <v>15482</v>
      </c>
      <c r="CB41" s="116">
        <f>SUM(CB14:CB40)</f>
        <v>25.957135870395856</v>
      </c>
      <c r="CC41" s="114">
        <f>SUM(CC14:CC40)</f>
        <v>335</v>
      </c>
      <c r="CD41" s="115">
        <f>CD40</f>
        <v>15482</v>
      </c>
      <c r="CE41" s="115">
        <f>CE40</f>
        <v>-3482</v>
      </c>
      <c r="CF41" s="114">
        <f>SUM(CF14:CF40)</f>
        <v>36190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76.5</v>
      </c>
      <c r="CN41" s="114"/>
      <c r="CO41" s="125">
        <f>SUM(CO14:CO40)</f>
        <v>295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90">
        <f>IF(CF41=0,"",CF41)</f>
        <v>36190</v>
      </c>
      <c r="E43" s="170" t="s">
        <v>58</v>
      </c>
      <c r="F43" s="170"/>
      <c r="G43" s="171"/>
      <c r="H43" s="79">
        <v>11180</v>
      </c>
      <c r="I43" s="80">
        <v>1</v>
      </c>
      <c r="J43" s="215" t="s">
        <v>32</v>
      </c>
      <c r="K43" s="216"/>
      <c r="L43" s="94">
        <f>CF43</f>
        <v>18.5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36190</v>
      </c>
      <c r="AC43" s="170" t="s">
        <v>58</v>
      </c>
      <c r="AD43" s="170"/>
      <c r="AE43" s="171"/>
      <c r="AF43" s="155">
        <f>IF($H$43="","",$H$43)</f>
        <v>11180</v>
      </c>
      <c r="AG43" s="80">
        <v>1</v>
      </c>
      <c r="AH43" s="215" t="s">
        <v>32</v>
      </c>
      <c r="AI43" s="216"/>
      <c r="AJ43" s="94">
        <f>CF43</f>
        <v>18.5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36190</v>
      </c>
      <c r="BA43" s="170" t="s">
        <v>58</v>
      </c>
      <c r="BB43" s="170"/>
      <c r="BC43" s="171"/>
      <c r="BD43" s="155">
        <f>IF($H$43="","",$H$43)</f>
        <v>11180</v>
      </c>
      <c r="BE43" s="80">
        <v>1</v>
      </c>
      <c r="BF43" s="215" t="s">
        <v>32</v>
      </c>
      <c r="BG43" s="216"/>
      <c r="BH43" s="94">
        <f>CF43</f>
        <v>18.5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36190</v>
      </c>
      <c r="BY43" s="170" t="s">
        <v>58</v>
      </c>
      <c r="BZ43" s="170"/>
      <c r="CA43" s="171"/>
      <c r="CB43" s="155">
        <f>IF($H$43="","",$H$43)</f>
        <v>11180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18.5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1">
        <f>IF(D43="","",(D45/D43))</f>
        <v>0.42779773418071293</v>
      </c>
      <c r="E44" s="163" t="s">
        <v>54</v>
      </c>
      <c r="F44" s="163"/>
      <c r="G44" s="164"/>
      <c r="H44" s="92">
        <f>IF(CO41=0,"",CO41)</f>
        <v>295</v>
      </c>
      <c r="I44" s="71">
        <v>2</v>
      </c>
      <c r="J44" s="193" t="s">
        <v>33</v>
      </c>
      <c r="K44" s="194"/>
      <c r="L44" s="95">
        <f>$CF$44</f>
        <v>24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0.42779773418071293</v>
      </c>
      <c r="AC44" s="163" t="s">
        <v>54</v>
      </c>
      <c r="AD44" s="163"/>
      <c r="AE44" s="164"/>
      <c r="AF44" s="92">
        <f>IF($H$44="","",$H$44)</f>
        <v>295</v>
      </c>
      <c r="AG44" s="71">
        <v>2</v>
      </c>
      <c r="AH44" s="193" t="s">
        <v>33</v>
      </c>
      <c r="AI44" s="194"/>
      <c r="AJ44" s="95">
        <f>$CF$44</f>
        <v>24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0.42779773418071293</v>
      </c>
      <c r="BA44" s="163" t="s">
        <v>54</v>
      </c>
      <c r="BB44" s="163"/>
      <c r="BC44" s="164"/>
      <c r="BD44" s="92">
        <f>IF($H$44="","",$H$44)</f>
        <v>295</v>
      </c>
      <c r="BE44" s="71">
        <v>2</v>
      </c>
      <c r="BF44" s="193" t="s">
        <v>33</v>
      </c>
      <c r="BG44" s="194"/>
      <c r="BH44" s="95">
        <f>$CF$44</f>
        <v>24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0.42779773418071293</v>
      </c>
      <c r="BY44" s="163" t="s">
        <v>54</v>
      </c>
      <c r="BZ44" s="163"/>
      <c r="CA44" s="164"/>
      <c r="CB44" s="92">
        <f>IF($H$44="","",$H$44)</f>
        <v>295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24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2">
        <f>IF(CA41=0,"",CA41)</f>
        <v>15482</v>
      </c>
      <c r="E45" s="163" t="s">
        <v>55</v>
      </c>
      <c r="F45" s="163"/>
      <c r="G45" s="164"/>
      <c r="H45" s="92">
        <f>IF(P4="","",(P4*2))</f>
        <v>252</v>
      </c>
      <c r="I45" s="71">
        <v>3</v>
      </c>
      <c r="J45" s="209" t="s">
        <v>34</v>
      </c>
      <c r="K45" s="210"/>
      <c r="L45" s="96">
        <f>$CF$45</f>
        <v>4</v>
      </c>
      <c r="M45" s="388"/>
      <c r="N45" s="389"/>
      <c r="O45" s="415"/>
      <c r="P45" s="416"/>
      <c r="Q45" s="400"/>
      <c r="R45" s="401"/>
      <c r="S45" s="400"/>
      <c r="T45" s="401"/>
      <c r="U45" s="400"/>
      <c r="V45" s="401"/>
      <c r="W45" s="417"/>
      <c r="X45" s="418"/>
      <c r="Y45" s="419"/>
      <c r="Z45" s="207" t="s">
        <v>60</v>
      </c>
      <c r="AA45" s="208"/>
      <c r="AB45" s="92">
        <f>IF($D$45="","",$D$45)</f>
        <v>15482</v>
      </c>
      <c r="AC45" s="163" t="s">
        <v>55</v>
      </c>
      <c r="AD45" s="163"/>
      <c r="AE45" s="164"/>
      <c r="AF45" s="92">
        <f>IF($H$45="","",$H$45)</f>
        <v>252</v>
      </c>
      <c r="AG45" s="71">
        <v>3</v>
      </c>
      <c r="AH45" s="209" t="s">
        <v>34</v>
      </c>
      <c r="AI45" s="210"/>
      <c r="AJ45" s="96">
        <f>$CF$45</f>
        <v>4</v>
      </c>
      <c r="AK45" s="211" t="str">
        <f>IF($M$45="","",$M$45)</f>
        <v/>
      </c>
      <c r="AL45" s="212"/>
      <c r="AM45" s="186" t="str">
        <f>IF($O$45="","",$O$45)</f>
        <v/>
      </c>
      <c r="AN45" s="187"/>
      <c r="AO45" s="186" t="str">
        <f>IF($Q$45="","",$Q$45)</f>
        <v/>
      </c>
      <c r="AP45" s="187"/>
      <c r="AQ45" s="186" t="str">
        <f>IF($S$45="","",$S$45)</f>
        <v/>
      </c>
      <c r="AR45" s="187"/>
      <c r="AS45" s="188" t="str">
        <f>IF($U$45="","",$U$45)</f>
        <v/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15482</v>
      </c>
      <c r="BA45" s="163" t="s">
        <v>55</v>
      </c>
      <c r="BB45" s="163"/>
      <c r="BC45" s="164"/>
      <c r="BD45" s="92">
        <f>IF($H$45="","",$H$45)</f>
        <v>252</v>
      </c>
      <c r="BE45" s="71">
        <v>3</v>
      </c>
      <c r="BF45" s="209" t="s">
        <v>34</v>
      </c>
      <c r="BG45" s="210"/>
      <c r="BH45" s="96">
        <f>$CF$45</f>
        <v>4</v>
      </c>
      <c r="BI45" s="211" t="str">
        <f>IF($M$45="","",$M$45)</f>
        <v/>
      </c>
      <c r="BJ45" s="212"/>
      <c r="BK45" s="186" t="str">
        <f>IF($O$45="","",$O$45)</f>
        <v/>
      </c>
      <c r="BL45" s="187"/>
      <c r="BM45" s="186" t="str">
        <f>IF($Q$45="","",$Q$45)</f>
        <v/>
      </c>
      <c r="BN45" s="187"/>
      <c r="BO45" s="186" t="str">
        <f>IF($S$45="","",$S$45)</f>
        <v/>
      </c>
      <c r="BP45" s="187"/>
      <c r="BQ45" s="188" t="str">
        <f>IF($U$45="","",$U$45)</f>
        <v/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15482</v>
      </c>
      <c r="BY45" s="163" t="s">
        <v>55</v>
      </c>
      <c r="BZ45" s="163"/>
      <c r="CA45" s="164"/>
      <c r="CB45" s="92">
        <f>IF($H$45="","",$H$45)</f>
        <v>252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4</v>
      </c>
      <c r="CG45" s="211" t="str">
        <f>IF($M$45="","",$M$45)</f>
        <v/>
      </c>
      <c r="CH45" s="212"/>
      <c r="CI45" s="186" t="str">
        <f>IF($O$45="","",$O$45)</f>
        <v/>
      </c>
      <c r="CJ45" s="187"/>
      <c r="CK45" s="186" t="str">
        <f>IF($Q$45="","",$Q$45)</f>
        <v/>
      </c>
      <c r="CL45" s="187"/>
      <c r="CM45" s="186" t="str">
        <f>IF($S$45="","",$S$45)</f>
        <v/>
      </c>
      <c r="CN45" s="187"/>
      <c r="CO45" s="188" t="str">
        <f>IF($U$45="","",$U$45)</f>
        <v/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49"/>
      <c r="C46" s="150"/>
      <c r="D46" s="151"/>
      <c r="E46" s="163" t="s">
        <v>56</v>
      </c>
      <c r="F46" s="163"/>
      <c r="G46" s="164"/>
      <c r="H46" s="92">
        <f>IF(D45="","",((H43+H44+H45)-D45))</f>
        <v>-3755</v>
      </c>
      <c r="I46" s="71">
        <v>4</v>
      </c>
      <c r="J46" s="193" t="s">
        <v>37</v>
      </c>
      <c r="K46" s="194"/>
      <c r="L46" s="96">
        <f>$CF$46</f>
        <v>8</v>
      </c>
      <c r="M46" s="369"/>
      <c r="N46" s="370"/>
      <c r="O46" s="407"/>
      <c r="P46" s="408"/>
      <c r="Q46" s="390"/>
      <c r="R46" s="391"/>
      <c r="S46" s="390"/>
      <c r="T46" s="391"/>
      <c r="U46" s="390"/>
      <c r="V46" s="391"/>
      <c r="W46" s="404"/>
      <c r="X46" s="405"/>
      <c r="Y46" s="406"/>
      <c r="Z46" s="85"/>
      <c r="AA46" s="86"/>
      <c r="AB46" s="87"/>
      <c r="AC46" s="163" t="s">
        <v>56</v>
      </c>
      <c r="AD46" s="163"/>
      <c r="AE46" s="164"/>
      <c r="AF46" s="92">
        <f>IF($H$46="","",$H$46)</f>
        <v>-3755</v>
      </c>
      <c r="AG46" s="71">
        <v>4</v>
      </c>
      <c r="AH46" s="193" t="s">
        <v>37</v>
      </c>
      <c r="AI46" s="194"/>
      <c r="AJ46" s="96">
        <f>$CF$46</f>
        <v>8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-3755</v>
      </c>
      <c r="BE46" s="71">
        <v>4</v>
      </c>
      <c r="BF46" s="193" t="s">
        <v>37</v>
      </c>
      <c r="BG46" s="194"/>
      <c r="BH46" s="96">
        <f>$CF$46</f>
        <v>8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-3755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8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2"/>
      <c r="C47" s="153"/>
      <c r="D47" s="154"/>
      <c r="E47" s="165" t="s">
        <v>57</v>
      </c>
      <c r="F47" s="166"/>
      <c r="G47" s="167"/>
      <c r="H47" s="93">
        <f>IF(H46="","",(IF(H46&gt;0,(H46*M8)*(-1),ABS(H46*M8))))</f>
        <v>823.84700000000009</v>
      </c>
      <c r="I47" s="72">
        <v>5</v>
      </c>
      <c r="J47" s="177" t="s">
        <v>42</v>
      </c>
      <c r="K47" s="178"/>
      <c r="L47" s="97">
        <f>$CF$47</f>
        <v>0</v>
      </c>
      <c r="M47" s="371"/>
      <c r="N47" s="372"/>
      <c r="O47" s="386"/>
      <c r="P47" s="387"/>
      <c r="Q47" s="384"/>
      <c r="R47" s="385"/>
      <c r="S47" s="384"/>
      <c r="T47" s="385"/>
      <c r="U47" s="384"/>
      <c r="V47" s="385"/>
      <c r="W47" s="394"/>
      <c r="X47" s="395"/>
      <c r="Y47" s="396"/>
      <c r="Z47" s="74"/>
      <c r="AA47" s="75"/>
      <c r="AB47" s="62"/>
      <c r="AC47" s="165" t="s">
        <v>57</v>
      </c>
      <c r="AD47" s="166"/>
      <c r="AE47" s="167"/>
      <c r="AF47" s="93">
        <f>IF($H$47="","",$H$47)</f>
        <v>823.84700000000009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823.84700000000009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823.84700000000009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A35:AB35"/>
    <mergeCell ref="AA36:AB36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C29:D29"/>
    <mergeCell ref="C30:D30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2015-06-22T18:25:27Z</cp:lastPrinted>
  <dcterms:created xsi:type="dcterms:W3CDTF">2004-06-10T22:10:31Z</dcterms:created>
  <dcterms:modified xsi:type="dcterms:W3CDTF">2015-06-22T18:25:29Z</dcterms:modified>
</cp:coreProperties>
</file>