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F29" i="51"/>
  <c r="CF30" i="51"/>
  <c r="CF31" i="51"/>
  <c r="CH31" i="51" s="1"/>
  <c r="CF32" i="5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21" i="51"/>
  <c r="AH29" i="51"/>
  <c r="AH23" i="51"/>
  <c r="AH37" i="51"/>
  <c r="AH31" i="51"/>
  <c r="I41" i="51"/>
  <c r="X6" i="51"/>
  <c r="AN8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35" i="51"/>
  <c r="BF32" i="51"/>
  <c r="BF27" i="51"/>
  <c r="BF24" i="51"/>
  <c r="BF19" i="51"/>
  <c r="BF38" i="51"/>
  <c r="BF30" i="51"/>
  <c r="BF22" i="51"/>
  <c r="BC41" i="51"/>
  <c r="CA14" i="51" s="1"/>
  <c r="CD37" i="51" s="1"/>
  <c r="BF33" i="51"/>
  <c r="BF25" i="51"/>
  <c r="BF17" i="51"/>
  <c r="BF36" i="51"/>
  <c r="BF28" i="51"/>
  <c r="BF20" i="51"/>
  <c r="BF39" i="51"/>
  <c r="BF31" i="51"/>
  <c r="BF23" i="51"/>
  <c r="BF15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A41" i="51"/>
  <c r="D45" i="51" s="1"/>
  <c r="CD18" i="51"/>
  <c r="CD28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2" i="51" l="1"/>
  <c r="CD27" i="51"/>
  <c r="CD23" i="51"/>
  <c r="CD38" i="51"/>
  <c r="CD25" i="51"/>
  <c r="CD24" i="51"/>
  <c r="CD34" i="51"/>
  <c r="CD39" i="51"/>
  <c r="CD40" i="51"/>
  <c r="CD41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<sst xmlns="http://schemas.openxmlformats.org/spreadsheetml/2006/main" count="328" uniqueCount="100">
  <si>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</si>
  <si>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</si>
  <si>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</si>
  <si>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</si>
  <si>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</si>
  <si>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</si>
  <si>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</si>
  <si>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</si>
  <si>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</si>
  <si>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</si>
  <si>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</si>
  <si>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</si>
  <si>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</si>
  <si>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</si>
  <si>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</si>
  <si>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</si>
  <si>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</si>
  <si>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</si>
  <si>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</si>
  <si>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</si>
  <si>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</si>
  <si>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</si>
  <si>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</si>
  <si>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</si>
  <si>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</si>
  <si>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</si>
  <si>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</si>
  <si>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</si>
  <si>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</si>
  <si>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</si>
  <si>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</si>
  <si>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</si>
  <si>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</si>
  <si>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</si>
  <si>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</si>
  <si>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</si>
  <si>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</si>
  <si>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</si>
  <si>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</si>
  <si>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</si>
  <si>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</si>
  <si>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</si>
  <si>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</si>
  <si>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</si>
  <si>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</si>
  <si>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</si>
  <si>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</si>
  <si>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</si>
  <si>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</si>
  <si>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</si>
  <si>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</si>
  <si>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</si>
  <si>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</si>
  <si>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</si>
  <si>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</si>
  <si>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</si>
  <si>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</si>
  <si>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</si>
  <si>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</si>
  <si>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</si>
  <si>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</si>
  <si>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</si>
  <si>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</si>
  <si>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</si>
  <si>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</si>
  <si>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</si>
  <si>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</si>
  <si>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</si>
  <si>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</si>
  <si>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</si>
  <si>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</si>
  <si>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</si>
  <si>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</si>
  <si>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</si>
  <si>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</si>
  <si>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</si>
  <si>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A3995-1</t>
  </si>
  <si>
    <t>Standard          1¼"</t>
  </si>
  <si>
    <t>A02002-0026</t>
  </si>
  <si>
    <t>A15</t>
  </si>
  <si>
    <t>Gary</t>
  </si>
  <si>
    <t>Worked on A16</t>
  </si>
  <si>
    <t>ZE</t>
  </si>
  <si>
    <t>1hr lunch</t>
  </si>
  <si>
    <t>Compressors stopped working</t>
  </si>
  <si>
    <t>6pm</t>
  </si>
  <si>
    <t>yes</t>
  </si>
  <si>
    <t>ok</t>
  </si>
  <si>
    <t>JC</t>
  </si>
  <si>
    <t>2nd sub</t>
  </si>
  <si>
    <t>GARY</t>
  </si>
  <si>
    <t>Helper (SM)/locked up</t>
  </si>
  <si>
    <t>0445167H</t>
  </si>
  <si>
    <t>Helper (SM)/hung up/maint</t>
  </si>
  <si>
    <t xml:space="preserve">ACT reviewed 3/19 @ 6 - 536 pcs/hr </t>
  </si>
  <si>
    <t>AW</t>
  </si>
  <si>
    <t>conveyer</t>
  </si>
  <si>
    <t>Clean-out, Helper (SM)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</si>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</sst>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I50" sqref="I5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A15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A15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A15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1"/>
      <c r="K4" s="4"/>
      <c r="L4" s="82" t="s">
        <v>27</v>
      </c>
      <c r="M4" s="50">
        <v>25.27</v>
      </c>
      <c r="N4" s="358" t="s">
        <v>14</v>
      </c>
      <c r="O4" s="359"/>
      <c r="P4" s="297">
        <f>IF(M6="","",(ROUNDUP((C10*M8/M4/M6),0)*M6))</f>
        <v>18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/>
      </c>
      <c r="AI4" s="4"/>
      <c r="AJ4" s="82" t="s">
        <v>27</v>
      </c>
      <c r="AK4" s="107">
        <f>IF($M$4="","",$M$4)</f>
        <v>25.27</v>
      </c>
      <c r="AL4" s="358" t="s">
        <v>14</v>
      </c>
      <c r="AM4" s="359"/>
      <c r="AN4" s="297">
        <f>IF($P$4="","",$P$4)</f>
        <v>18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/>
      </c>
      <c r="BG4" s="4"/>
      <c r="BH4" s="82" t="s">
        <v>27</v>
      </c>
      <c r="BI4" s="107">
        <f>IF($M$4="","",$M$4)</f>
        <v>25.27</v>
      </c>
      <c r="BJ4" s="358" t="s">
        <v>14</v>
      </c>
      <c r="BK4" s="359"/>
      <c r="BL4" s="297">
        <f>IF($P$4="","",$P$4)</f>
        <v>18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/>
      </c>
      <c r="CE4" s="4"/>
      <c r="CF4" s="82" t="s">
        <v>27</v>
      </c>
      <c r="CG4" s="107">
        <f>IF($M$4="","",$M$4)</f>
        <v>25.27</v>
      </c>
      <c r="CH4" s="358" t="s">
        <v>14</v>
      </c>
      <c r="CI4" s="359"/>
      <c r="CJ4" s="297">
        <f>IF($P$4="","",$P$4)</f>
        <v>18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0">
        <v>536</v>
      </c>
      <c r="K6" s="4"/>
      <c r="L6" s="83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0.5</v>
      </c>
      <c r="Y6" s="29"/>
      <c r="Z6" s="77" t="s">
        <v>62</v>
      </c>
      <c r="AA6" s="322" t="str">
        <f>IF($C$6="","",$C$6)</f>
        <v>A3995-1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536</v>
      </c>
      <c r="AI6" s="4"/>
      <c r="AJ6" s="83" t="s">
        <v>69</v>
      </c>
      <c r="AK6" s="107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0.5</v>
      </c>
      <c r="AW6" s="29"/>
      <c r="AX6" s="77" t="s">
        <v>62</v>
      </c>
      <c r="AY6" s="322" t="str">
        <f>IF($C$6="","",$C$6)</f>
        <v>A3995-1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536</v>
      </c>
      <c r="BG6" s="4"/>
      <c r="BH6" s="83" t="s">
        <v>69</v>
      </c>
      <c r="BI6" s="107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0.5</v>
      </c>
      <c r="BU6" s="29"/>
      <c r="BV6" s="77" t="s">
        <v>62</v>
      </c>
      <c r="BW6" s="322" t="str">
        <f>IF($C$6="","",$C$6)</f>
        <v>A3995-1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536</v>
      </c>
      <c r="CE6" s="4"/>
      <c r="CF6" s="83" t="s">
        <v>69</v>
      </c>
      <c r="CG6" s="107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0.5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364192</v>
      </c>
      <c r="D8" s="370"/>
      <c r="E8" s="371"/>
      <c r="F8" s="364"/>
      <c r="G8" s="365"/>
      <c r="H8" s="293" t="s">
        <v>77</v>
      </c>
      <c r="I8" s="294"/>
      <c r="J8" s="132">
        <v>4.9000000000000004</v>
      </c>
      <c r="K8" s="28"/>
      <c r="L8" s="82" t="s">
        <v>28</v>
      </c>
      <c r="M8" s="56">
        <v>4.41E-2</v>
      </c>
      <c r="N8" s="295" t="s">
        <v>29</v>
      </c>
      <c r="O8" s="296"/>
      <c r="P8" s="297">
        <f>IF(M8="","",M4/M8)</f>
        <v>573.01587301587301</v>
      </c>
      <c r="Q8" s="298"/>
      <c r="R8" s="28"/>
      <c r="S8" s="372" t="s">
        <v>94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364192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4.9000000000000004</v>
      </c>
      <c r="AI8" s="28"/>
      <c r="AJ8" s="82" t="s">
        <v>28</v>
      </c>
      <c r="AK8" s="108">
        <f>IF($M$8="","",$M$8)</f>
        <v>4.41E-2</v>
      </c>
      <c r="AL8" s="295" t="s">
        <v>29</v>
      </c>
      <c r="AM8" s="296"/>
      <c r="AN8" s="297">
        <f>IF($P$8="","",$P$8)</f>
        <v>573.01587301587301</v>
      </c>
      <c r="AO8" s="298"/>
      <c r="AP8" s="28"/>
      <c r="AQ8" s="299" t="str">
        <f>IF($S$8="","",$S$8)</f>
        <v xml:space="preserve">ACT reviewed 3/19 @ 6 - 536 pcs/hr 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364192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4.9000000000000004</v>
      </c>
      <c r="BG8" s="28"/>
      <c r="BH8" s="82" t="s">
        <v>28</v>
      </c>
      <c r="BI8" s="108">
        <f>IF($M$8="","",$M$8)</f>
        <v>4.41E-2</v>
      </c>
      <c r="BJ8" s="295" t="s">
        <v>29</v>
      </c>
      <c r="BK8" s="296"/>
      <c r="BL8" s="297">
        <f>IF($P$8="","",$P$8)</f>
        <v>573.01587301587301</v>
      </c>
      <c r="BM8" s="298"/>
      <c r="BN8" s="28"/>
      <c r="BO8" s="299" t="str">
        <f>IF($S$8="","",$S$8)</f>
        <v xml:space="preserve">ACT reviewed 3/19 @ 6 - 536 pcs/hr 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364192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4.9000000000000004</v>
      </c>
      <c r="CE8" s="28"/>
      <c r="CF8" s="82" t="s">
        <v>28</v>
      </c>
      <c r="CG8" s="108">
        <f>IF($M$8="","",$M$8)</f>
        <v>4.41E-2</v>
      </c>
      <c r="CH8" s="295" t="s">
        <v>29</v>
      </c>
      <c r="CI8" s="296"/>
      <c r="CJ8" s="297">
        <f>IF($P$8="","",$P$8)</f>
        <v>573.01587301587301</v>
      </c>
      <c r="CK8" s="298"/>
      <c r="CL8" s="28"/>
      <c r="CM8" s="299" t="str">
        <f>IF($S$8="","",$S$8)</f>
        <v xml:space="preserve">ACT reviewed 3/19 @ 6 - 536 pcs/hr 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9000</v>
      </c>
      <c r="D10" s="417"/>
      <c r="E10" s="418"/>
      <c r="F10" s="362"/>
      <c r="G10" s="363"/>
      <c r="H10" s="293" t="s">
        <v>49</v>
      </c>
      <c r="I10" s="294"/>
      <c r="J10" s="133">
        <v>6</v>
      </c>
      <c r="K10" s="163" t="s">
        <v>95</v>
      </c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9000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6</v>
      </c>
      <c r="AI10" s="109" t="str">
        <f>IF($K$10="","",$K$10)</f>
        <v>AW</v>
      </c>
      <c r="AJ10" s="317" t="s">
        <v>41</v>
      </c>
      <c r="AK10" s="318"/>
      <c r="AL10" s="319" t="str">
        <f>IF($N$10="","",$N$10)</f>
        <v>A02002-0026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9000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6</v>
      </c>
      <c r="BG10" s="109" t="str">
        <f>IF($K$10="","",$K$10)</f>
        <v>AW</v>
      </c>
      <c r="BH10" s="317" t="s">
        <v>41</v>
      </c>
      <c r="BI10" s="318"/>
      <c r="BJ10" s="319" t="str">
        <f>IF($N$10="","",$N$10)</f>
        <v>A02002-0026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9000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6</v>
      </c>
      <c r="CE10" s="109" t="str">
        <f>IF($K$10="","",$K$10)</f>
        <v>AW</v>
      </c>
      <c r="CF10" s="317" t="s">
        <v>41</v>
      </c>
      <c r="CG10" s="318"/>
      <c r="CH10" s="319" t="str">
        <f>IF($N$10="","",$N$10)</f>
        <v>A02002-0026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0"/>
      <c r="H14" s="110"/>
      <c r="I14" s="110" t="s">
        <v>0</v>
      </c>
      <c r="J14" s="65">
        <v>0</v>
      </c>
      <c r="K14" s="65">
        <f>C$10</f>
        <v>9000</v>
      </c>
      <c r="L14" s="110" t="s">
        <v>0</v>
      </c>
      <c r="M14" s="110" t="str">
        <f>I14</f>
        <v xml:space="preserve"> </v>
      </c>
      <c r="N14" s="419" t="s">
        <v>0</v>
      </c>
      <c r="O14" s="420"/>
      <c r="P14" s="431"/>
      <c r="Q14" s="432"/>
      <c r="R14" s="420"/>
      <c r="S14" s="112"/>
      <c r="T14" s="113"/>
      <c r="U14" s="113"/>
      <c r="V14" s="421"/>
      <c r="W14" s="422"/>
      <c r="X14" s="422"/>
      <c r="Y14" s="423"/>
      <c r="Z14" s="262" t="s">
        <v>52</v>
      </c>
      <c r="AA14" s="263"/>
      <c r="AB14" s="264"/>
      <c r="AC14" s="118">
        <f>E41</f>
        <v>26</v>
      </c>
      <c r="AD14" s="118">
        <f t="shared" ref="AD14:AI14" si="0">F41</f>
        <v>8</v>
      </c>
      <c r="AE14" s="119">
        <f t="shared" si="0"/>
        <v>10140</v>
      </c>
      <c r="AF14" s="120">
        <f>H41</f>
        <v>2.9493074792243763</v>
      </c>
      <c r="AG14" s="118">
        <f t="shared" si="0"/>
        <v>45</v>
      </c>
      <c r="AH14" s="119">
        <f t="shared" si="0"/>
        <v>10140</v>
      </c>
      <c r="AI14" s="119">
        <f t="shared" si="0"/>
        <v>-1140</v>
      </c>
      <c r="AJ14" s="121">
        <f>L41</f>
        <v>13936</v>
      </c>
      <c r="AK14" s="64"/>
      <c r="AL14" s="265"/>
      <c r="AM14" s="266"/>
      <c r="AN14" s="267"/>
      <c r="AO14" s="268"/>
      <c r="AP14" s="269"/>
      <c r="AQ14" s="124">
        <f>S41</f>
        <v>19</v>
      </c>
      <c r="AR14" s="63"/>
      <c r="AS14" s="121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26</v>
      </c>
      <c r="BB14" s="118">
        <f t="shared" ref="BB14" si="1">AD41</f>
        <v>8</v>
      </c>
      <c r="BC14" s="119">
        <f t="shared" ref="BC14" si="2">AE41</f>
        <v>10140</v>
      </c>
      <c r="BD14" s="120">
        <f>AF41</f>
        <v>2.9493074792243763</v>
      </c>
      <c r="BE14" s="118">
        <f t="shared" ref="BE14" si="3">AG41</f>
        <v>45</v>
      </c>
      <c r="BF14" s="119">
        <f t="shared" ref="BF14" si="4">AH41</f>
        <v>10140</v>
      </c>
      <c r="BG14" s="119">
        <f t="shared" ref="BG14" si="5">AI41</f>
        <v>-1140</v>
      </c>
      <c r="BH14" s="121">
        <f>AJ41</f>
        <v>13936</v>
      </c>
      <c r="BI14" s="64"/>
      <c r="BJ14" s="265"/>
      <c r="BK14" s="266"/>
      <c r="BL14" s="267"/>
      <c r="BM14" s="268"/>
      <c r="BN14" s="269"/>
      <c r="BO14" s="124">
        <f>AQ41</f>
        <v>19</v>
      </c>
      <c r="BP14" s="63"/>
      <c r="BQ14" s="121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26</v>
      </c>
      <c r="BZ14" s="118">
        <f t="shared" ref="BZ14" si="6">BB41</f>
        <v>8</v>
      </c>
      <c r="CA14" s="119">
        <f t="shared" ref="CA14" si="7">BC41</f>
        <v>10140</v>
      </c>
      <c r="CB14" s="120">
        <f>BD41</f>
        <v>2.9493074792243763</v>
      </c>
      <c r="CC14" s="118">
        <f t="shared" ref="CC14" si="8">BE41</f>
        <v>45</v>
      </c>
      <c r="CD14" s="119">
        <f t="shared" ref="CD14" si="9">BF41</f>
        <v>10140</v>
      </c>
      <c r="CE14" s="119">
        <f t="shared" ref="CE14" si="10">BG41</f>
        <v>-1140</v>
      </c>
      <c r="CF14" s="121">
        <f>BH41</f>
        <v>13936</v>
      </c>
      <c r="CG14" s="64"/>
      <c r="CH14" s="265"/>
      <c r="CI14" s="266"/>
      <c r="CJ14" s="267"/>
      <c r="CK14" s="268"/>
      <c r="CL14" s="269"/>
      <c r="CM14" s="124">
        <f>BO41</f>
        <v>19</v>
      </c>
      <c r="CN14" s="63"/>
      <c r="CO14" s="121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42080</v>
      </c>
      <c r="C15" s="161" t="s">
        <v>80</v>
      </c>
      <c r="D15" s="137">
        <v>3654</v>
      </c>
      <c r="E15" s="137">
        <v>0</v>
      </c>
      <c r="F15" s="140">
        <v>5</v>
      </c>
      <c r="G15" s="141">
        <v>0</v>
      </c>
      <c r="H15" s="98">
        <f>IF(G15="","",(IF($P$8=0,"",(G15/$M$6)/$P$8)))</f>
        <v>0</v>
      </c>
      <c r="I15" s="99">
        <f>IF(G15="","",(SUM(E15+F15+S15)))</f>
        <v>7</v>
      </c>
      <c r="J15" s="100">
        <f>SUM(G$14:G15)</f>
        <v>0</v>
      </c>
      <c r="K15" s="100">
        <f t="shared" ref="K15:K40" si="11">C$10-J15</f>
        <v>9000</v>
      </c>
      <c r="L15" s="101">
        <f>IF(G15="",0,$J$6*(I15-F15-S15))</f>
        <v>0</v>
      </c>
      <c r="M15" s="102">
        <f>G15</f>
        <v>0</v>
      </c>
      <c r="N15" s="241" t="str">
        <f>IF(L15=0,"",(M15/L15))</f>
        <v/>
      </c>
      <c r="O15" s="242"/>
      <c r="P15" s="433" t="s">
        <v>92</v>
      </c>
      <c r="Q15" s="434"/>
      <c r="R15" s="435"/>
      <c r="S15" s="144">
        <v>2</v>
      </c>
      <c r="T15" s="146">
        <v>3</v>
      </c>
      <c r="U15" s="146">
        <v>0</v>
      </c>
      <c r="V15" s="409" t="s">
        <v>81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10140</v>
      </c>
      <c r="AI15" s="100">
        <f>C$10-AH15</f>
        <v>-1140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10140</v>
      </c>
      <c r="BG15" s="100">
        <f>$C$10-BF15</f>
        <v>-1140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10140</v>
      </c>
      <c r="CE15" s="100">
        <f>$C$10-CD15</f>
        <v>-1140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42080</v>
      </c>
      <c r="C16" s="161" t="s">
        <v>82</v>
      </c>
      <c r="D16" s="137">
        <v>25028</v>
      </c>
      <c r="E16" s="137">
        <v>6</v>
      </c>
      <c r="F16" s="139">
        <v>3</v>
      </c>
      <c r="G16" s="141">
        <v>2670</v>
      </c>
      <c r="H16" s="98">
        <f t="shared" ref="H16:H40" si="12">IF(G16="","",(IF($P$8=0,"",(G16/$M$6)/$P$8)))</f>
        <v>0.77659279778393353</v>
      </c>
      <c r="I16" s="99">
        <f t="shared" ref="I16:I40" si="13">IF(G16="","",(SUM(E16+F16+S16)))</f>
        <v>9.5</v>
      </c>
      <c r="J16" s="100">
        <f>SUM(G$14:G16)</f>
        <v>2670</v>
      </c>
      <c r="K16" s="100">
        <f>C$10-J16</f>
        <v>6330</v>
      </c>
      <c r="L16" s="101">
        <f t="shared" ref="L16:L40" si="14">IF(G16="",0,$J$6*(I16-F16-S16))</f>
        <v>3216</v>
      </c>
      <c r="M16" s="102">
        <f t="shared" ref="M16:M40" si="15">G16</f>
        <v>2670</v>
      </c>
      <c r="N16" s="241">
        <f t="shared" ref="N16:N40" si="16">IF(L16=0,"",(M16/L16))</f>
        <v>0.83022388059701491</v>
      </c>
      <c r="O16" s="242"/>
      <c r="P16" s="433" t="s">
        <v>92</v>
      </c>
      <c r="Q16" s="434"/>
      <c r="R16" s="435"/>
      <c r="S16" s="144">
        <v>0.5</v>
      </c>
      <c r="T16" s="146">
        <v>4</v>
      </c>
      <c r="U16" s="146">
        <v>0</v>
      </c>
      <c r="V16" s="409" t="s">
        <v>83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10140</v>
      </c>
      <c r="AI16" s="100">
        <f t="shared" ref="AI16:AI40" si="19">C$10-AH16</f>
        <v>-1140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10140</v>
      </c>
      <c r="BG16" s="100">
        <f t="shared" ref="BG16:BG40" si="25">$C$10-BF16</f>
        <v>-1140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10140</v>
      </c>
      <c r="CE16" s="100">
        <f t="shared" ref="CE16:CE40" si="31">$C$10-CD16</f>
        <v>-1140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42080</v>
      </c>
      <c r="C17" s="161" t="s">
        <v>82</v>
      </c>
      <c r="D17" s="137">
        <v>25028</v>
      </c>
      <c r="E17" s="137">
        <v>0</v>
      </c>
      <c r="F17" s="139">
        <v>0</v>
      </c>
      <c r="G17" s="141">
        <v>0</v>
      </c>
      <c r="H17" s="98">
        <f t="shared" si="12"/>
        <v>0</v>
      </c>
      <c r="I17" s="99">
        <f t="shared" si="13"/>
        <v>0.5</v>
      </c>
      <c r="J17" s="100">
        <f>SUM(G$14:G17)</f>
        <v>2670</v>
      </c>
      <c r="K17" s="100">
        <f t="shared" si="11"/>
        <v>6330</v>
      </c>
      <c r="L17" s="101">
        <f t="shared" si="14"/>
        <v>0</v>
      </c>
      <c r="M17" s="102">
        <f t="shared" si="15"/>
        <v>0</v>
      </c>
      <c r="N17" s="241" t="str">
        <f t="shared" si="16"/>
        <v/>
      </c>
      <c r="O17" s="242"/>
      <c r="P17" s="433" t="s">
        <v>92</v>
      </c>
      <c r="Q17" s="434"/>
      <c r="R17" s="435"/>
      <c r="S17" s="144">
        <v>0.5</v>
      </c>
      <c r="T17" s="146">
        <v>4</v>
      </c>
      <c r="U17" s="146">
        <v>0</v>
      </c>
      <c r="V17" s="409" t="s">
        <v>84</v>
      </c>
      <c r="W17" s="410"/>
      <c r="X17" s="410"/>
      <c r="Y17" s="411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10140</v>
      </c>
      <c r="AI17" s="100">
        <f t="shared" si="19"/>
        <v>-1140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10140</v>
      </c>
      <c r="BG17" s="100">
        <f t="shared" si="25"/>
        <v>-1140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10140</v>
      </c>
      <c r="CE17" s="100">
        <f t="shared" si="31"/>
        <v>-1140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42081</v>
      </c>
      <c r="C18" s="161" t="s">
        <v>90</v>
      </c>
      <c r="D18" s="137">
        <v>3654</v>
      </c>
      <c r="E18" s="137">
        <v>6</v>
      </c>
      <c r="F18" s="139">
        <v>0</v>
      </c>
      <c r="G18" s="141">
        <v>2470</v>
      </c>
      <c r="H18" s="98">
        <f t="shared" si="12"/>
        <v>0.71842105263157896</v>
      </c>
      <c r="I18" s="99">
        <f t="shared" si="13"/>
        <v>9</v>
      </c>
      <c r="J18" s="100">
        <f>SUM(G$14:G18)</f>
        <v>5140</v>
      </c>
      <c r="K18" s="100">
        <f t="shared" si="11"/>
        <v>3860</v>
      </c>
      <c r="L18" s="101">
        <f t="shared" si="14"/>
        <v>3216</v>
      </c>
      <c r="M18" s="102">
        <f t="shared" si="15"/>
        <v>2470</v>
      </c>
      <c r="N18" s="241">
        <f t="shared" si="16"/>
        <v>0.76803482587064675</v>
      </c>
      <c r="O18" s="242"/>
      <c r="P18" s="433" t="s">
        <v>92</v>
      </c>
      <c r="Q18" s="434"/>
      <c r="R18" s="435"/>
      <c r="S18" s="144">
        <v>3</v>
      </c>
      <c r="T18" s="146">
        <v>1</v>
      </c>
      <c r="U18" s="146">
        <v>0</v>
      </c>
      <c r="V18" s="409" t="s">
        <v>91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10140</v>
      </c>
      <c r="AI18" s="100">
        <f t="shared" si="19"/>
        <v>-1140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10140</v>
      </c>
      <c r="BG18" s="100">
        <f t="shared" si="25"/>
        <v>-1140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10140</v>
      </c>
      <c r="CE18" s="100">
        <f t="shared" si="31"/>
        <v>-1140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42082</v>
      </c>
      <c r="C19" s="162" t="s">
        <v>90</v>
      </c>
      <c r="D19" s="137">
        <v>3654</v>
      </c>
      <c r="E19" s="137">
        <v>8</v>
      </c>
      <c r="F19" s="139">
        <v>0</v>
      </c>
      <c r="G19" s="141">
        <v>2900</v>
      </c>
      <c r="H19" s="98">
        <f t="shared" si="12"/>
        <v>0.84349030470914121</v>
      </c>
      <c r="I19" s="99">
        <f t="shared" si="13"/>
        <v>9</v>
      </c>
      <c r="J19" s="100">
        <f>SUM(G$14:G19)</f>
        <v>8040</v>
      </c>
      <c r="K19" s="100">
        <f t="shared" si="11"/>
        <v>960</v>
      </c>
      <c r="L19" s="101">
        <f t="shared" si="14"/>
        <v>4288</v>
      </c>
      <c r="M19" s="102">
        <f t="shared" si="15"/>
        <v>2900</v>
      </c>
      <c r="N19" s="241">
        <f t="shared" si="16"/>
        <v>0.67630597014925375</v>
      </c>
      <c r="O19" s="242"/>
      <c r="P19" s="433" t="s">
        <v>92</v>
      </c>
      <c r="Q19" s="434"/>
      <c r="R19" s="435"/>
      <c r="S19" s="144">
        <v>1</v>
      </c>
      <c r="T19" s="146">
        <v>1</v>
      </c>
      <c r="U19" s="146">
        <v>0</v>
      </c>
      <c r="V19" s="409" t="s">
        <v>93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10140</v>
      </c>
      <c r="AI19" s="100">
        <f t="shared" si="19"/>
        <v>-1140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10140</v>
      </c>
      <c r="BG19" s="100">
        <f t="shared" si="25"/>
        <v>-1140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10140</v>
      </c>
      <c r="CE19" s="100">
        <f t="shared" si="31"/>
        <v>-1140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42083</v>
      </c>
      <c r="C20" s="162" t="s">
        <v>90</v>
      </c>
      <c r="D20" s="137">
        <v>3654</v>
      </c>
      <c r="E20" s="137">
        <v>4</v>
      </c>
      <c r="F20" s="139">
        <v>0</v>
      </c>
      <c r="G20" s="141">
        <v>1600</v>
      </c>
      <c r="H20" s="98">
        <f t="shared" si="12"/>
        <v>0.46537396121883662</v>
      </c>
      <c r="I20" s="99">
        <f t="shared" si="13"/>
        <v>7</v>
      </c>
      <c r="J20" s="100">
        <f>SUM(G$14:G20)</f>
        <v>9640</v>
      </c>
      <c r="K20" s="100">
        <f t="shared" si="11"/>
        <v>-640</v>
      </c>
      <c r="L20" s="101">
        <f t="shared" si="14"/>
        <v>2144</v>
      </c>
      <c r="M20" s="102">
        <f t="shared" si="15"/>
        <v>1600</v>
      </c>
      <c r="N20" s="241">
        <f t="shared" si="16"/>
        <v>0.74626865671641796</v>
      </c>
      <c r="O20" s="242"/>
      <c r="P20" s="433"/>
      <c r="Q20" s="434"/>
      <c r="R20" s="435"/>
      <c r="S20" s="144">
        <v>3</v>
      </c>
      <c r="T20" s="146">
        <v>1</v>
      </c>
      <c r="U20" s="146">
        <v>0</v>
      </c>
      <c r="V20" s="409" t="s">
        <v>96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10140</v>
      </c>
      <c r="AI20" s="100">
        <f t="shared" si="19"/>
        <v>-1140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10140</v>
      </c>
      <c r="BG20" s="100">
        <f t="shared" si="25"/>
        <v>-1140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10140</v>
      </c>
      <c r="CE20" s="100">
        <f t="shared" si="31"/>
        <v>-1140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42083</v>
      </c>
      <c r="C21" s="162" t="s">
        <v>80</v>
      </c>
      <c r="D21" s="137">
        <v>3654</v>
      </c>
      <c r="E21" s="137">
        <v>0</v>
      </c>
      <c r="F21" s="137">
        <v>0</v>
      </c>
      <c r="G21" s="141">
        <v>0</v>
      </c>
      <c r="H21" s="98">
        <f t="shared" si="12"/>
        <v>0</v>
      </c>
      <c r="I21" s="99">
        <f t="shared" si="13"/>
        <v>2</v>
      </c>
      <c r="J21" s="100">
        <f>SUM(G$14:G21)</f>
        <v>9640</v>
      </c>
      <c r="K21" s="100">
        <f t="shared" si="11"/>
        <v>-640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4">
        <v>2</v>
      </c>
      <c r="T21" s="146">
        <v>4</v>
      </c>
      <c r="U21" s="146">
        <v>0</v>
      </c>
      <c r="V21" s="409" t="s">
        <v>97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10140</v>
      </c>
      <c r="AI21" s="100">
        <f t="shared" si="19"/>
        <v>-1140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10140</v>
      </c>
      <c r="BG21" s="100">
        <f t="shared" si="25"/>
        <v>-1140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10140</v>
      </c>
      <c r="CE21" s="100">
        <f t="shared" si="31"/>
        <v>-1140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>
        <v>42086</v>
      </c>
      <c r="C22" s="162" t="s">
        <v>80</v>
      </c>
      <c r="D22" s="137">
        <v>3654</v>
      </c>
      <c r="E22" s="137">
        <v>2</v>
      </c>
      <c r="F22" s="137">
        <v>0</v>
      </c>
      <c r="G22" s="141">
        <v>500</v>
      </c>
      <c r="H22" s="98">
        <f t="shared" si="12"/>
        <v>0.14542936288088643</v>
      </c>
      <c r="I22" s="99">
        <f t="shared" si="13"/>
        <v>9</v>
      </c>
      <c r="J22" s="100">
        <f>SUM(G$14:G22)</f>
        <v>10140</v>
      </c>
      <c r="K22" s="100">
        <f t="shared" si="11"/>
        <v>-1140</v>
      </c>
      <c r="L22" s="101">
        <f t="shared" si="14"/>
        <v>1072</v>
      </c>
      <c r="M22" s="102">
        <f t="shared" si="15"/>
        <v>500</v>
      </c>
      <c r="N22" s="241">
        <f t="shared" si="16"/>
        <v>0.46641791044776121</v>
      </c>
      <c r="O22" s="242"/>
      <c r="P22" s="433"/>
      <c r="Q22" s="434"/>
      <c r="R22" s="435"/>
      <c r="S22" s="144">
        <v>7</v>
      </c>
      <c r="T22" s="146">
        <v>1</v>
      </c>
      <c r="U22" s="146">
        <v>0</v>
      </c>
      <c r="V22" s="409" t="s">
        <v>96</v>
      </c>
      <c r="W22" s="410"/>
      <c r="X22" s="410"/>
      <c r="Y22" s="411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10140</v>
      </c>
      <c r="AI22" s="100">
        <f t="shared" si="19"/>
        <v>-1140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10140</v>
      </c>
      <c r="BG22" s="100">
        <f t="shared" si="25"/>
        <v>-1140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10140</v>
      </c>
      <c r="CE22" s="100">
        <f t="shared" si="31"/>
        <v>-1140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10140</v>
      </c>
      <c r="K23" s="100">
        <f t="shared" si="11"/>
        <v>-1140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36" t="s">
        <v>98</v>
      </c>
      <c r="W23" s="437"/>
      <c r="X23" s="437"/>
      <c r="Y23" s="438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10140</v>
      </c>
      <c r="AI23" s="100">
        <f t="shared" si="19"/>
        <v>-1140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10140</v>
      </c>
      <c r="BG23" s="100">
        <f t="shared" si="25"/>
        <v>-1140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10140</v>
      </c>
      <c r="CE23" s="100">
        <f t="shared" si="31"/>
        <v>-1140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10140</v>
      </c>
      <c r="K24" s="100">
        <f t="shared" si="11"/>
        <v>-1140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 t="s">
        <v>99</v>
      </c>
      <c r="W24" s="410"/>
      <c r="X24" s="410"/>
      <c r="Y24" s="411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10140</v>
      </c>
      <c r="AI24" s="100">
        <f t="shared" si="19"/>
        <v>-1140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10140</v>
      </c>
      <c r="BG24" s="100">
        <f t="shared" si="25"/>
        <v>-1140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10140</v>
      </c>
      <c r="CE24" s="100">
        <f t="shared" si="31"/>
        <v>-1140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10140</v>
      </c>
      <c r="K25" s="100">
        <f t="shared" si="11"/>
        <v>-1140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10140</v>
      </c>
      <c r="AI25" s="100">
        <f t="shared" si="19"/>
        <v>-1140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10140</v>
      </c>
      <c r="BG25" s="100">
        <f t="shared" si="25"/>
        <v>-1140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10140</v>
      </c>
      <c r="CE25" s="100">
        <f t="shared" si="31"/>
        <v>-1140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10140</v>
      </c>
      <c r="K26" s="100">
        <f t="shared" si="11"/>
        <v>-1140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10140</v>
      </c>
      <c r="AI26" s="100">
        <f t="shared" si="19"/>
        <v>-1140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10140</v>
      </c>
      <c r="BG26" s="100">
        <f t="shared" si="25"/>
        <v>-1140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10140</v>
      </c>
      <c r="CE26" s="100">
        <f t="shared" si="31"/>
        <v>-1140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10140</v>
      </c>
      <c r="K27" s="100">
        <f t="shared" si="11"/>
        <v>-1140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10140</v>
      </c>
      <c r="AI27" s="100">
        <f t="shared" si="19"/>
        <v>-1140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10140</v>
      </c>
      <c r="BG27" s="100">
        <f t="shared" si="25"/>
        <v>-1140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10140</v>
      </c>
      <c r="CE27" s="100">
        <f t="shared" si="31"/>
        <v>-1140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10140</v>
      </c>
      <c r="K28" s="100">
        <f t="shared" si="11"/>
        <v>-1140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10140</v>
      </c>
      <c r="AI28" s="100">
        <f t="shared" si="19"/>
        <v>-1140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10140</v>
      </c>
      <c r="BG28" s="100">
        <f t="shared" si="25"/>
        <v>-1140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10140</v>
      </c>
      <c r="CE28" s="100">
        <f t="shared" si="31"/>
        <v>-1140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10140</v>
      </c>
      <c r="K29" s="100">
        <f t="shared" si="11"/>
        <v>-1140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10140</v>
      </c>
      <c r="AI29" s="100">
        <f t="shared" si="19"/>
        <v>-1140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10140</v>
      </c>
      <c r="BG29" s="100">
        <f t="shared" si="25"/>
        <v>-1140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10140</v>
      </c>
      <c r="CE29" s="100">
        <f t="shared" si="31"/>
        <v>-1140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10140</v>
      </c>
      <c r="K30" s="100">
        <f t="shared" si="11"/>
        <v>-1140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10140</v>
      </c>
      <c r="AI30" s="100">
        <f t="shared" si="19"/>
        <v>-1140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10140</v>
      </c>
      <c r="BG30" s="100">
        <f t="shared" si="25"/>
        <v>-1140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10140</v>
      </c>
      <c r="CE30" s="100">
        <f t="shared" si="31"/>
        <v>-1140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10140</v>
      </c>
      <c r="K31" s="100">
        <f t="shared" si="11"/>
        <v>-1140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10140</v>
      </c>
      <c r="AI31" s="100">
        <f t="shared" si="19"/>
        <v>-1140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10140</v>
      </c>
      <c r="BG31" s="100">
        <f t="shared" si="25"/>
        <v>-1140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10140</v>
      </c>
      <c r="CE31" s="100">
        <f t="shared" si="31"/>
        <v>-1140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10140</v>
      </c>
      <c r="K32" s="100">
        <f t="shared" si="11"/>
        <v>-1140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10140</v>
      </c>
      <c r="AI32" s="100">
        <f t="shared" si="19"/>
        <v>-1140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10140</v>
      </c>
      <c r="BG32" s="100">
        <f t="shared" si="25"/>
        <v>-1140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10140</v>
      </c>
      <c r="CE32" s="100">
        <f t="shared" si="31"/>
        <v>-1140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10140</v>
      </c>
      <c r="K33" s="100">
        <f t="shared" si="11"/>
        <v>-1140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10140</v>
      </c>
      <c r="AI33" s="100">
        <f t="shared" si="19"/>
        <v>-1140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10140</v>
      </c>
      <c r="BG33" s="100">
        <f t="shared" si="25"/>
        <v>-1140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10140</v>
      </c>
      <c r="CE33" s="100">
        <f t="shared" si="31"/>
        <v>-1140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10140</v>
      </c>
      <c r="K34" s="100">
        <f t="shared" si="11"/>
        <v>-1140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10140</v>
      </c>
      <c r="AI34" s="100">
        <f t="shared" si="19"/>
        <v>-1140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10140</v>
      </c>
      <c r="BG34" s="100">
        <f t="shared" si="25"/>
        <v>-1140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10140</v>
      </c>
      <c r="CE34" s="100">
        <f t="shared" si="31"/>
        <v>-1140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10140</v>
      </c>
      <c r="K35" s="100">
        <f t="shared" si="11"/>
        <v>-1140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10140</v>
      </c>
      <c r="AI35" s="100">
        <f t="shared" si="19"/>
        <v>-1140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10140</v>
      </c>
      <c r="BG35" s="100">
        <f t="shared" si="25"/>
        <v>-1140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10140</v>
      </c>
      <c r="CE35" s="100">
        <f t="shared" si="31"/>
        <v>-1140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10140</v>
      </c>
      <c r="K36" s="100">
        <f t="shared" si="11"/>
        <v>-1140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10140</v>
      </c>
      <c r="AI36" s="100">
        <f t="shared" si="19"/>
        <v>-1140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10140</v>
      </c>
      <c r="BG36" s="100">
        <f t="shared" si="25"/>
        <v>-1140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10140</v>
      </c>
      <c r="CE36" s="100">
        <f t="shared" si="31"/>
        <v>-1140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10140</v>
      </c>
      <c r="K37" s="100">
        <f t="shared" si="11"/>
        <v>-1140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10140</v>
      </c>
      <c r="AI37" s="100">
        <f t="shared" si="19"/>
        <v>-1140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10140</v>
      </c>
      <c r="BG37" s="100">
        <f t="shared" si="25"/>
        <v>-1140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10140</v>
      </c>
      <c r="CE37" s="100">
        <f t="shared" si="31"/>
        <v>-1140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10140</v>
      </c>
      <c r="K38" s="100">
        <f t="shared" si="11"/>
        <v>-1140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10140</v>
      </c>
      <c r="AI38" s="100">
        <f t="shared" si="19"/>
        <v>-1140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10140</v>
      </c>
      <c r="BG38" s="100">
        <f t="shared" si="25"/>
        <v>-1140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10140</v>
      </c>
      <c r="CE38" s="100">
        <f t="shared" si="31"/>
        <v>-1140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10140</v>
      </c>
      <c r="K39" s="100">
        <f t="shared" si="11"/>
        <v>-1140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10140</v>
      </c>
      <c r="AI39" s="100">
        <f t="shared" si="19"/>
        <v>-1140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10140</v>
      </c>
      <c r="BG39" s="100">
        <f t="shared" si="25"/>
        <v>-1140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10140</v>
      </c>
      <c r="CE39" s="100">
        <f t="shared" si="31"/>
        <v>-1140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10140</v>
      </c>
      <c r="K40" s="100">
        <f t="shared" si="11"/>
        <v>-1140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10140</v>
      </c>
      <c r="AI40" s="100">
        <f t="shared" si="19"/>
        <v>-1140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10140</v>
      </c>
      <c r="BG40" s="100">
        <f t="shared" si="25"/>
        <v>-1140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10140</v>
      </c>
      <c r="CE40" s="100">
        <f t="shared" si="31"/>
        <v>-1140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4">
        <f>SUM(E15:E40)</f>
        <v>26</v>
      </c>
      <c r="F41" s="114">
        <f>SUM(F15:F40)</f>
        <v>8</v>
      </c>
      <c r="G41" s="115">
        <f>SUM(G15:G40)</f>
        <v>10140</v>
      </c>
      <c r="H41" s="116">
        <f>SUM(H15:H40)</f>
        <v>2.9493074792243763</v>
      </c>
      <c r="I41" s="114">
        <f>IF(X4="",0,(SUM(I15:I40)-X4))</f>
        <v>45</v>
      </c>
      <c r="J41" s="115">
        <f>J40</f>
        <v>10140</v>
      </c>
      <c r="K41" s="115">
        <f>K40</f>
        <v>-1140</v>
      </c>
      <c r="L41" s="114">
        <f>SUM(L15:L40)</f>
        <v>13936</v>
      </c>
      <c r="M41" s="111" t="s">
        <v>0</v>
      </c>
      <c r="N41" s="389" t="s">
        <v>0</v>
      </c>
      <c r="O41" s="390"/>
      <c r="P41" s="399"/>
      <c r="Q41" s="400"/>
      <c r="R41" s="400"/>
      <c r="S41" s="122">
        <f>SUM(S15:S40)</f>
        <v>19</v>
      </c>
      <c r="T41" s="111"/>
      <c r="U41" s="123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4">
        <f>SUM(AC14:AC40)</f>
        <v>26</v>
      </c>
      <c r="AD41" s="114">
        <f>SUM(AD14:AD40)</f>
        <v>8</v>
      </c>
      <c r="AE41" s="115">
        <f>SUM(AE14:AE40)</f>
        <v>10140</v>
      </c>
      <c r="AF41" s="116">
        <f>SUM(AF14:AF40)</f>
        <v>2.9493074792243763</v>
      </c>
      <c r="AG41" s="114">
        <f>SUM(AG14:AG40)</f>
        <v>45</v>
      </c>
      <c r="AH41" s="115">
        <f>AH40</f>
        <v>10140</v>
      </c>
      <c r="AI41" s="115">
        <f>AI40</f>
        <v>-1140</v>
      </c>
      <c r="AJ41" s="114">
        <f>SUM(AJ14:AJ40)</f>
        <v>13936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19</v>
      </c>
      <c r="AR41" s="68"/>
      <c r="AS41" s="125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26</v>
      </c>
      <c r="BB41" s="114">
        <f>SUM(BB14:BB40)</f>
        <v>8</v>
      </c>
      <c r="BC41" s="115">
        <f>SUM(BC14:BC40)</f>
        <v>10140</v>
      </c>
      <c r="BD41" s="116">
        <f>SUM(BD14:BD40)</f>
        <v>2.9493074792243763</v>
      </c>
      <c r="BE41" s="114">
        <f>SUM(BE14:BE40)</f>
        <v>45</v>
      </c>
      <c r="BF41" s="115">
        <f>BF40</f>
        <v>10140</v>
      </c>
      <c r="BG41" s="115">
        <f>BG40</f>
        <v>-1140</v>
      </c>
      <c r="BH41" s="114">
        <f>SUM(BH14:BH40)</f>
        <v>13936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19</v>
      </c>
      <c r="BP41" s="114"/>
      <c r="BQ41" s="125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26</v>
      </c>
      <c r="BZ41" s="114">
        <f>SUM(BZ14:BZ40)</f>
        <v>8</v>
      </c>
      <c r="CA41" s="115">
        <f>SUM(CA14:CA40)</f>
        <v>10140</v>
      </c>
      <c r="CB41" s="116">
        <f>SUM(CB14:CB40)</f>
        <v>2.9493074792243763</v>
      </c>
      <c r="CC41" s="114">
        <f>SUM(CC14:CC40)</f>
        <v>45</v>
      </c>
      <c r="CD41" s="115">
        <f>CD40</f>
        <v>10140</v>
      </c>
      <c r="CE41" s="115">
        <f>CE40</f>
        <v>-1140</v>
      </c>
      <c r="CF41" s="114">
        <f>SUM(CF14:CF40)</f>
        <v>13936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19</v>
      </c>
      <c r="CN41" s="114"/>
      <c r="CO41" s="125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0">
        <f>IF(CF41=0,"",CF41)</f>
        <v>13936</v>
      </c>
      <c r="E43" s="171" t="s">
        <v>58</v>
      </c>
      <c r="F43" s="171"/>
      <c r="G43" s="172"/>
      <c r="H43" s="78">
        <v>8721</v>
      </c>
      <c r="I43" s="79">
        <v>1</v>
      </c>
      <c r="J43" s="216" t="s">
        <v>32</v>
      </c>
      <c r="K43" s="217"/>
      <c r="L43" s="94">
        <f>CF43</f>
        <v>14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13936</v>
      </c>
      <c r="AC43" s="171" t="s">
        <v>58</v>
      </c>
      <c r="AD43" s="171"/>
      <c r="AE43" s="172"/>
      <c r="AF43" s="159">
        <f>IF($H$43="","",$H$43)</f>
        <v>8721</v>
      </c>
      <c r="AG43" s="79">
        <v>1</v>
      </c>
      <c r="AH43" s="216" t="s">
        <v>32</v>
      </c>
      <c r="AI43" s="217"/>
      <c r="AJ43" s="94">
        <f>CF43</f>
        <v>14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13936</v>
      </c>
      <c r="BA43" s="171" t="s">
        <v>58</v>
      </c>
      <c r="BB43" s="171"/>
      <c r="BC43" s="172"/>
      <c r="BD43" s="159">
        <f>IF($H$43="","",$H$43)</f>
        <v>8721</v>
      </c>
      <c r="BE43" s="79">
        <v>1</v>
      </c>
      <c r="BF43" s="216" t="s">
        <v>32</v>
      </c>
      <c r="BG43" s="217"/>
      <c r="BH43" s="94">
        <f>CF43</f>
        <v>14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13936</v>
      </c>
      <c r="BY43" s="171" t="s">
        <v>58</v>
      </c>
      <c r="BZ43" s="171"/>
      <c r="CA43" s="172"/>
      <c r="CB43" s="159">
        <f>IF($H$43="","",$H$43)</f>
        <v>8721</v>
      </c>
      <c r="CC43" s="79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14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1">
        <f>IF(D43="","",(D45/D43))</f>
        <v>0.72761194029850751</v>
      </c>
      <c r="E44" s="164" t="s">
        <v>54</v>
      </c>
      <c r="F44" s="164"/>
      <c r="G44" s="165"/>
      <c r="H44" s="92">
        <v>0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0.72761194029850751</v>
      </c>
      <c r="AC44" s="164" t="s">
        <v>54</v>
      </c>
      <c r="AD44" s="164"/>
      <c r="AE44" s="165"/>
      <c r="AF44" s="92">
        <f>IF($H$44="","",$H$44)</f>
        <v>0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0.72761194029850751</v>
      </c>
      <c r="BA44" s="164" t="s">
        <v>54</v>
      </c>
      <c r="BB44" s="164"/>
      <c r="BC44" s="165"/>
      <c r="BD44" s="92">
        <f>IF($H$44="","",$H$44)</f>
        <v>0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0.72761194029850751</v>
      </c>
      <c r="BY44" s="164" t="s">
        <v>54</v>
      </c>
      <c r="BZ44" s="164"/>
      <c r="CA44" s="165"/>
      <c r="CB44" s="92">
        <f>IF($H$44="","",$H$44)</f>
        <v>0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2">
        <f>IF(CA41=0,"",CA41)</f>
        <v>10140</v>
      </c>
      <c r="E45" s="164" t="s">
        <v>55</v>
      </c>
      <c r="F45" s="164"/>
      <c r="G45" s="165"/>
      <c r="H45" s="92">
        <f>IF(P4="","",(P4*2))</f>
        <v>36</v>
      </c>
      <c r="I45" s="71">
        <v>3</v>
      </c>
      <c r="J45" s="210" t="s">
        <v>34</v>
      </c>
      <c r="K45" s="211"/>
      <c r="L45" s="96">
        <f>$CF$45</f>
        <v>2</v>
      </c>
      <c r="M45" s="385">
        <v>42080</v>
      </c>
      <c r="N45" s="386"/>
      <c r="O45" s="412" t="s">
        <v>85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 t="s">
        <v>89</v>
      </c>
      <c r="X45" s="415"/>
      <c r="Y45" s="416"/>
      <c r="Z45" s="208" t="s">
        <v>60</v>
      </c>
      <c r="AA45" s="209"/>
      <c r="AB45" s="92">
        <f>IF($D$45="","",$D$45)</f>
        <v>10140</v>
      </c>
      <c r="AC45" s="164" t="s">
        <v>55</v>
      </c>
      <c r="AD45" s="164"/>
      <c r="AE45" s="165"/>
      <c r="AF45" s="92">
        <f>IF($H$45="","",$H$45)</f>
        <v>36</v>
      </c>
      <c r="AG45" s="71">
        <v>3</v>
      </c>
      <c r="AH45" s="210" t="s">
        <v>34</v>
      </c>
      <c r="AI45" s="211"/>
      <c r="AJ45" s="96">
        <f>$CF$45</f>
        <v>2</v>
      </c>
      <c r="AK45" s="212">
        <f>IF($M$45="","",$M$45)</f>
        <v>42080</v>
      </c>
      <c r="AL45" s="213"/>
      <c r="AM45" s="187" t="str">
        <f>IF($O$45="","",$O$45)</f>
        <v>6pm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>2nd sub</v>
      </c>
      <c r="AV45" s="192"/>
      <c r="AW45" s="193"/>
      <c r="AX45" s="208" t="s">
        <v>60</v>
      </c>
      <c r="AY45" s="209"/>
      <c r="AZ45" s="92">
        <f>IF($D$45="","",$D$45)</f>
        <v>10140</v>
      </c>
      <c r="BA45" s="164" t="s">
        <v>55</v>
      </c>
      <c r="BB45" s="164"/>
      <c r="BC45" s="165"/>
      <c r="BD45" s="92">
        <f>IF($H$45="","",$H$45)</f>
        <v>36</v>
      </c>
      <c r="BE45" s="71">
        <v>3</v>
      </c>
      <c r="BF45" s="210" t="s">
        <v>34</v>
      </c>
      <c r="BG45" s="211"/>
      <c r="BH45" s="96">
        <f>$CF$45</f>
        <v>2</v>
      </c>
      <c r="BI45" s="212">
        <f>IF($M$45="","",$M$45)</f>
        <v>42080</v>
      </c>
      <c r="BJ45" s="213"/>
      <c r="BK45" s="187" t="str">
        <f>IF($O$45="","",$O$45)</f>
        <v>6pm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>2nd sub</v>
      </c>
      <c r="BT45" s="192"/>
      <c r="BU45" s="193"/>
      <c r="BV45" s="208" t="s">
        <v>60</v>
      </c>
      <c r="BW45" s="209"/>
      <c r="BX45" s="92">
        <f>IF($D$45="","",$D$45)</f>
        <v>10140</v>
      </c>
      <c r="BY45" s="164" t="s">
        <v>55</v>
      </c>
      <c r="BZ45" s="164"/>
      <c r="CA45" s="165"/>
      <c r="CB45" s="92">
        <f>IF($H$45="","",$H$45)</f>
        <v>36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212">
        <f>IF($M$45="","",$M$45)</f>
        <v>42080</v>
      </c>
      <c r="CH45" s="213"/>
      <c r="CI45" s="187" t="str">
        <f>IF($O$45="","",$O$45)</f>
        <v>6pm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>2nd sub</v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2">
        <f>IF(D45="","",((H43+H44+H45)-D45))</f>
        <v>-1383</v>
      </c>
      <c r="I46" s="71">
        <v>4</v>
      </c>
      <c r="J46" s="194" t="s">
        <v>37</v>
      </c>
      <c r="K46" s="195"/>
      <c r="L46" s="96">
        <f>$CF$46</f>
        <v>3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5"/>
      <c r="AA46" s="86"/>
      <c r="AB46" s="87"/>
      <c r="AC46" s="164" t="s">
        <v>56</v>
      </c>
      <c r="AD46" s="164"/>
      <c r="AE46" s="165"/>
      <c r="AF46" s="92">
        <f>IF($H$46="","",$H$46)</f>
        <v>-1383</v>
      </c>
      <c r="AG46" s="71">
        <v>4</v>
      </c>
      <c r="AH46" s="194" t="s">
        <v>37</v>
      </c>
      <c r="AI46" s="195"/>
      <c r="AJ46" s="96">
        <f>$CF$46</f>
        <v>3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-1383</v>
      </c>
      <c r="BE46" s="71">
        <v>4</v>
      </c>
      <c r="BF46" s="194" t="s">
        <v>37</v>
      </c>
      <c r="BG46" s="195"/>
      <c r="BH46" s="96">
        <f>$CF$46</f>
        <v>3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-1383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3">
        <f>IF(H46="","",(IF(H46&gt;0,(H46*M8)*(-1),ABS(H46*M8))))</f>
        <v>60.990299999999998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3">
        <f>IF($H$47="","",$H$47)</f>
        <v>60.990299999999998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3">
        <f>IF($H$47="","",$H$47)</f>
        <v>60.990299999999998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3">
        <f>IF($H$47="","",$H$47)</f>
        <v>60.990299999999998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2015-03-26T19:33:27Z</dcterms:modified>
</cp:coreProperties>
</file>